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tmasupha\Box\Personal\CCEOP reads\Budget template revizions\"/>
    </mc:Choice>
  </mc:AlternateContent>
  <xr:revisionPtr revIDLastSave="0" documentId="8_{42C28679-273D-47C9-A52D-EB2FA3126855}" xr6:coauthVersionLast="47" xr6:coauthVersionMax="47" xr10:uidLastSave="{00000000-0000-0000-0000-000000000000}"/>
  <bookViews>
    <workbookView xWindow="-110" yWindow="-110" windowWidth="19420" windowHeight="10420" xr2:uid="{00000000-000D-0000-FFFF-FFFF00000000}"/>
  </bookViews>
  <sheets>
    <sheet name="Cover Page and Instructions" sheetId="1" r:id="rId1"/>
    <sheet name="CCE Options Summary" sheetId="8" r:id="rId2"/>
    <sheet name="CCE Model selection" sheetId="3" r:id="rId3"/>
    <sheet name="Option B_CCE Model selection" sheetId="9" state="hidden" r:id="rId4"/>
    <sheet name="Option C_CCE Model selection" sheetId="10" state="hidden" r:id="rId5"/>
    <sheet name="Specified CCE Model Price List" sheetId="2" r:id="rId6"/>
    <sheet name="Reference_Dropdown1" sheetId="11" state="hidden" r:id="rId7"/>
    <sheet name="Reference_Dropdowns2" sheetId="12" state="hidden" r:id="rId8"/>
  </sheets>
  <definedNames>
    <definedName name="_1.Walkincoldrooms">Reference_Dropdowns2!$A$3:$A$7</definedName>
    <definedName name="_1.Walkincoldrooms10cbm">Reference_Dropdowns2!$A$11:$A$26</definedName>
    <definedName name="_1.Walkincoldrooms30cbm">Reference_Dropdowns2!$B$11:$B$26</definedName>
    <definedName name="_1.Walkincoldrooms40cbm">Reference_Dropdowns2!$C$11:$C$26</definedName>
    <definedName name="_10.OffgridSDDrefrigerators_withfreezercomp">Reference_Dropdowns2!$J$3:$J$7</definedName>
    <definedName name="_10.OffgridSDDrefrigerators_withfreezercomp_120L">Reference_Dropdowns2!#REF!</definedName>
    <definedName name="_10.OffgridSDDrefrigerators_withfreezercomp0__60L">Reference_Dropdowns2!$X$11:$X$26</definedName>
    <definedName name="_10.OffgridSDDrefrigerators_withfreezercomp60__120L">Reference_Dropdowns2!$Y$11:$Y$26</definedName>
    <definedName name="_10.OffgridSDDrefrigerators_withfreezercomp60__90L">Reference_Dropdowns2!#REF!</definedName>
    <definedName name="_10.OffgridSDDrefrigerators_withfreezercomp90__120L">Reference_Dropdowns2!#REF!</definedName>
    <definedName name="_11.OffgridSDDfreezer">Reference_Dropdowns2!$K$3:$K$7</definedName>
    <definedName name="_11.OffgridSDDfreezer_120L">Reference_Dropdowns2!#REF!</definedName>
    <definedName name="_11.OffgridSDDfreezer_30L">Reference_Dropdowns2!#REF!</definedName>
    <definedName name="_11.OffgridSDDfreezer0__60L">Reference_Dropdowns2!$Z$11:$Z$26</definedName>
    <definedName name="_11.OffgridSDDfreezer60__120L">Reference_Dropdowns2!$AA$11:$AA$26</definedName>
    <definedName name="_11.OffgridSDDfreezer90__120L">Reference_Dropdowns2!#REF!</definedName>
    <definedName name="_12.Temperaturemonitoringdevice_30DTR">Reference_Dropdowns2!$L$3:$L$7</definedName>
    <definedName name="_12.Temperaturemonitoringdevice_30DTRNA">Reference_Dropdowns2!$AB$11:$AB$13</definedName>
    <definedName name="_13.Remotetemperaturemonitoringdevices_RTMDs">Reference_Dropdowns2!$M$3:$M$7</definedName>
    <definedName name="_13.Remotetemperaturemonitoringdevices_RTMDsRefrigerator">Reference_Dropdowns2!$AD$11:$AD$26</definedName>
    <definedName name="_13.Remotetemperaturemonitoringdevices_RTMDsWICR">Reference_Dropdowns2!$AC$11:$AC$26</definedName>
    <definedName name="_14.Longtermpassivedevices">Reference_Dropdowns2!$N$3:$N$7</definedName>
    <definedName name="_14.Longtermpassivedevices5__10L">Reference_Dropdowns2!$AE$11:$AE$26</definedName>
    <definedName name="_15.Freezefreevaccinecarriers">Reference_Dropdowns2!$O$3:$O$7</definedName>
    <definedName name="_15.Freezefreevaccinecarriers_5L">Reference_Dropdowns2!$AF$11:$AF$26</definedName>
    <definedName name="_16.Freezefreecoldboxes">Reference_Dropdowns2!$P$3:$P$5</definedName>
    <definedName name="_16.Freezefreecoldboxes__15L">Reference_Dropdowns2!$AG$11:$AG$14</definedName>
    <definedName name="_16.Standardvaccinecoldboxes_15L">Reference_Dropdowns2!$AG$11:$AG$26</definedName>
    <definedName name="_17.Voltageregulatorsforequipment">Reference_Dropdowns2!$Q$3:$Q$5</definedName>
    <definedName name="_17.VoltageregulatorsforequipmentNA">Reference_Dropdowns2!$AH$11:$AH$26</definedName>
    <definedName name="_18.Icepacks">Reference_Dropdowns2!$R$3:$R$5</definedName>
    <definedName name="_18.IcepacksNA">Reference_Dropdowns2!$AI$11:$AI$26</definedName>
    <definedName name="_19.SparepartsfornewILRequipmentwithoutfreezer">Reference_Dropdowns2!$S$3:$S$5</definedName>
    <definedName name="_19.SparepartsfornewILRequipmentwithoutfreezerNA">Reference_Dropdowns2!$AJ$11:$AJ$27</definedName>
    <definedName name="_2.Walkincoldroomswithfreezers">Reference_Dropdowns2!$B$3:$B$7</definedName>
    <definedName name="_2.Walkincoldroomswithfreezers40cbm">Reference_Dropdowns2!$D$11:$D$26</definedName>
    <definedName name="_20.SparepartsfornewILRequipmentwithfreezer">Reference_Dropdowns2!$T$3:$T$5</definedName>
    <definedName name="_20.SparepartsfornewILRequipmentwithfreezerNA">Reference_Dropdowns2!$AK$11:$AK$26</definedName>
    <definedName name="_21.Sparepartsfornewfreezerequipment">Reference_Dropdowns2!$U$3:$U$5</definedName>
    <definedName name="_21.SparepartsfornewfreezerequipmentNA">Reference_Dropdowns2!$AL$11:$AL$26</definedName>
    <definedName name="_22.SparepartsfornewfreezerequipmentNA">Reference_Dropdowns2!$AM$11:$AM$26</definedName>
    <definedName name="_22.SparepartsfornewSDDwithoutfreezercomp">Reference_Dropdowns2!$V$3:$V$5</definedName>
    <definedName name="_22.SparepartsfornewSDDwithoutfreezercompNA">Reference_Dropdowns2!$AM$11:$AM$26</definedName>
    <definedName name="_23.SparepartsfornewSDDwithfreezercomp">Reference_Dropdowns2!$W$3:$W$5</definedName>
    <definedName name="_23.SparepartsfornewSDDwithfreezercompNA">Reference_Dropdowns2!$AN$11:$AN$26</definedName>
    <definedName name="_24.SparepartsfornewSDDfreezer">Reference_Dropdowns2!$X$3:$X$5</definedName>
    <definedName name="_24.SparepartsfornewSDDfreezerNA">Reference_Dropdowns2!$AO$11:$AO$26</definedName>
    <definedName name="_3.Walkinfreezers">Reference_Dropdowns2!$C$3:$C$7</definedName>
    <definedName name="_3.Walkinfreezers20cbm">Reference_Dropdowns2!$E$11:$E$26</definedName>
    <definedName name="_3.WalkinfreezersX">Reference_Dropdowns2!$E$11:$E$26</definedName>
    <definedName name="_3.WalkinfreezersY">Reference_Dropdowns2!#REF!</definedName>
    <definedName name="_4.ShorttermleaseforWalkincoldrooms">Reference_Dropdowns2!$D$3:$D$7</definedName>
    <definedName name="_4.ShorttermleaseforWalkincoldrooms10cbm">Reference_Dropdowns2!$F$11:$F$26</definedName>
    <definedName name="_4.ShorttermleaseforWalkincoldrooms20cbm">Reference_Dropdowns2!$G$11:$G$26</definedName>
    <definedName name="_4.ShorttermleaseforWalkincoldrooms30cbm">Reference_Dropdowns2!$H$11:$H$26</definedName>
    <definedName name="_4.ShorttermleaseforWalkincoldrooms40cbm">Reference_Dropdowns2!$I$11:$I$26</definedName>
    <definedName name="_5.LeasingWalkincoldroomsorfreezerroom">Reference_Dropdowns2!$E$3:$E$7</definedName>
    <definedName name="_5.LeasingWalkincoldroomsorfreezerroom10cbmLT">Reference_Dropdowns2!$J$11:$J$26</definedName>
    <definedName name="_5.LeasingWalkincoldroomsorfreezerroom20cbmLT">Reference_Dropdowns2!$K$11:$K$26</definedName>
    <definedName name="_5.LeasingWalkincoldroomsorfreezerroom30cbmLT">Reference_Dropdowns2!$L$11:$L$26</definedName>
    <definedName name="_5.LeasingWalkincoldroomsorfreezerroom40cbmLT">Reference_Dropdowns2!$M$11:$M$26</definedName>
    <definedName name="_6.OngridILR_withoutfreezercomp">Reference_Dropdowns2!$F$3:$F$7</definedName>
    <definedName name="_6.OngridILR_withoutfreezercomp__120L">Reference_Dropdowns2!$P$11:$P$26</definedName>
    <definedName name="_6.OngridILR_withoutfreezercomp_120L">Reference_Dropdowns2!#REF!</definedName>
    <definedName name="_6.OngridILR_withoutfreezercomp_30L">Reference_Dropdowns2!#REF!</definedName>
    <definedName name="_6.OngridILR_withoutfreezercomp0__60L">Reference_Dropdowns2!$N$11:$N$26</definedName>
    <definedName name="_6.OngridILR_withoutfreezercomp60__120L">Reference_Dropdowns2!$O$11:$O$26</definedName>
    <definedName name="_7.OngridILR_withfreezercomp">Reference_Dropdowns2!$G$3:$G$7</definedName>
    <definedName name="_7.OngridILR_withfreezercomp_120L">Reference_Dropdowns2!#REF!</definedName>
    <definedName name="_7.OngridILR_withfreezercomp_30L">Reference_Dropdowns2!#REF!</definedName>
    <definedName name="_7.OngridILR_withfreezercomp0__60L">Reference_Dropdowns2!$Q$11:$Q$26</definedName>
    <definedName name="_7.OngridILR_withfreezercomp60__120L">Reference_Dropdowns2!$R$11:$R$26</definedName>
    <definedName name="_7.OngridILR_withfreezercomp90__120L">Reference_Dropdowns2!#REF!</definedName>
    <definedName name="_8.Ongridfreezers">Reference_Dropdowns2!$H$3:$H$7</definedName>
    <definedName name="_8.Ongridfreezers__120L">Reference_Dropdowns2!$T$11:$T$26</definedName>
    <definedName name="_8.Ongridfreezers_30L">Reference_Dropdowns2!#REF!</definedName>
    <definedName name="_8.Ongridfreezers0__60L">Reference_Dropdowns2!$S$11:$S$26</definedName>
    <definedName name="_8.Ongridfreezers60__120L">Reference_Dropdowns2!$T$11:$T$26</definedName>
    <definedName name="_8.Ongridfreezers90__120L">Reference_Dropdowns2!$S$11:$S$26</definedName>
    <definedName name="_9.OffgridSDDrefrigerators_withoutfreezercomp">Reference_Dropdowns2!$I$3:$I$7</definedName>
    <definedName name="_9.OffgridSDDrefrigerators_withoutfreezercomp__120L">Reference_Dropdowns2!$W$11:$W$26</definedName>
    <definedName name="_9.OffgridSDDrefrigerators_withoutfreezercomp_120L">Reference_Dropdowns2!#REF!</definedName>
    <definedName name="_9.OffgridSDDrefrigerators_withoutfreezercomp0__60L">Reference_Dropdowns2!$U$11:$U$26</definedName>
    <definedName name="_9.OffgridSDDrefrigerators_withoutfreezercomp60__120L">Reference_Dropdowns2!$V$11:$V$26</definedName>
    <definedName name="_9.OffgridSDDrefrigerators_withoutfreezercomp90__120L">Reference_Dropdowns2!#REF!</definedName>
    <definedName name="_xlnm._FilterDatabase" localSheetId="5" hidden="1">'Specified CCE Model Price List'!$A$3:$O$189</definedName>
    <definedName name="equipmentwithnoservicecost">'Specified CCE Model Price List'!$AB$14,'Specified CCE Model Price List'!$AB$16:$AB$27</definedName>
    <definedName name="typeofequipment">Reference_Dropdown1!$C$2:$C$25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 i="12" l="1"/>
  <c r="A80" i="2"/>
  <c r="A81" i="2" s="1"/>
  <c r="A16" i="11"/>
  <c r="A17" i="11" s="1"/>
  <c r="A18" i="11" s="1"/>
  <c r="A19" i="11" s="1"/>
  <c r="A20" i="11" s="1"/>
  <c r="A21" i="11" s="1"/>
  <c r="A22" i="11" s="1"/>
  <c r="A23" i="11" s="1"/>
  <c r="A24" i="11" s="1"/>
  <c r="A25" i="11" s="1"/>
  <c r="N37" i="2" l="1"/>
  <c r="O37" i="2"/>
  <c r="N38" i="2"/>
  <c r="O38" i="2"/>
  <c r="I42" i="2"/>
  <c r="N42" i="2" s="1"/>
  <c r="I41" i="2"/>
  <c r="O41" i="2" s="1"/>
  <c r="I40" i="2"/>
  <c r="N40" i="2" s="1"/>
  <c r="I39" i="2"/>
  <c r="O39" i="2" s="1"/>
  <c r="I36" i="2"/>
  <c r="N36" i="2" s="1"/>
  <c r="I35" i="2"/>
  <c r="O35" i="2" s="1"/>
  <c r="N35" i="2" l="1"/>
  <c r="N41" i="2"/>
  <c r="O40" i="2"/>
  <c r="N39" i="2"/>
  <c r="O42" i="2"/>
  <c r="O36" i="2"/>
  <c r="W10" i="12"/>
  <c r="V10" i="12"/>
  <c r="U10" i="12"/>
  <c r="F7" i="3" l="1"/>
  <c r="D7" i="3"/>
  <c r="G7" i="3"/>
  <c r="I7" i="3" s="1"/>
  <c r="E7" i="3"/>
  <c r="M36" i="3"/>
  <c r="M35" i="3"/>
  <c r="M34" i="3"/>
  <c r="M26" i="3"/>
  <c r="M18" i="3"/>
  <c r="M10" i="3"/>
  <c r="M25" i="3"/>
  <c r="M17" i="3"/>
  <c r="M9" i="3"/>
  <c r="M24" i="3"/>
  <c r="M16" i="3"/>
  <c r="M8" i="3"/>
  <c r="M23" i="3"/>
  <c r="M15" i="3"/>
  <c r="M7" i="3"/>
  <c r="M33" i="3"/>
  <c r="M32" i="3"/>
  <c r="M31" i="3"/>
  <c r="M30" i="3"/>
  <c r="M22" i="3"/>
  <c r="M14" i="3"/>
  <c r="M6" i="3"/>
  <c r="M21" i="3"/>
  <c r="M13" i="3"/>
  <c r="M5" i="3"/>
  <c r="M28" i="3"/>
  <c r="M20" i="3"/>
  <c r="M12" i="3"/>
  <c r="M4" i="3"/>
  <c r="M27" i="3"/>
  <c r="M19" i="3"/>
  <c r="M11" i="3"/>
  <c r="D4" i="3"/>
  <c r="M29" i="3"/>
  <c r="AD10" i="12"/>
  <c r="AC10" i="12"/>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4" i="3"/>
  <c r="D35" i="3"/>
  <c r="E35" i="3"/>
  <c r="F35" i="3"/>
  <c r="G35" i="3"/>
  <c r="I35" i="3" s="1"/>
  <c r="K35" i="3" s="1"/>
  <c r="D36" i="3"/>
  <c r="E36" i="3"/>
  <c r="F36" i="3"/>
  <c r="G36" i="3"/>
  <c r="I36" i="3" s="1"/>
  <c r="K36" i="3" s="1"/>
  <c r="N5" i="3"/>
  <c r="O5" i="3" s="1"/>
  <c r="S5" i="3"/>
  <c r="T5" i="3"/>
  <c r="U5" i="3" s="1"/>
  <c r="W5" i="3" s="1"/>
  <c r="N6" i="3"/>
  <c r="O6" i="3" s="1"/>
  <c r="S6" i="3"/>
  <c r="T6" i="3"/>
  <c r="N7" i="3"/>
  <c r="S7" i="3"/>
  <c r="T7" i="3"/>
  <c r="U7" i="3" s="1"/>
  <c r="W7" i="3" s="1"/>
  <c r="N8" i="3"/>
  <c r="S8" i="3"/>
  <c r="T8" i="3"/>
  <c r="U8" i="3" s="1"/>
  <c r="W8" i="3" s="1"/>
  <c r="N9" i="3"/>
  <c r="O9" i="3" s="1"/>
  <c r="Q9" i="3" s="1"/>
  <c r="S9" i="3"/>
  <c r="T9" i="3"/>
  <c r="U9" i="3" s="1"/>
  <c r="W9" i="3" s="1"/>
  <c r="N10" i="3"/>
  <c r="S10" i="3"/>
  <c r="T10" i="3"/>
  <c r="U10" i="3" s="1"/>
  <c r="W10" i="3" s="1"/>
  <c r="N11" i="3"/>
  <c r="O11" i="3" s="1"/>
  <c r="S11" i="3"/>
  <c r="T11" i="3"/>
  <c r="N12" i="3"/>
  <c r="O12" i="3" s="1"/>
  <c r="S12" i="3"/>
  <c r="T12" i="3"/>
  <c r="U12" i="3" s="1"/>
  <c r="W12" i="3" s="1"/>
  <c r="N13" i="3"/>
  <c r="O13" i="3" s="1"/>
  <c r="S13" i="3"/>
  <c r="T13" i="3"/>
  <c r="U13" i="3" s="1"/>
  <c r="N14" i="3"/>
  <c r="O14" i="3" s="1"/>
  <c r="S14" i="3"/>
  <c r="T14" i="3"/>
  <c r="N15" i="3"/>
  <c r="O15" i="3" s="1"/>
  <c r="S15" i="3"/>
  <c r="T15" i="3"/>
  <c r="U15" i="3" s="1"/>
  <c r="N16" i="3"/>
  <c r="O16" i="3" s="1"/>
  <c r="S16" i="3"/>
  <c r="T16" i="3"/>
  <c r="U16" i="3" s="1"/>
  <c r="W16" i="3" s="1"/>
  <c r="N17" i="3"/>
  <c r="O17" i="3" s="1"/>
  <c r="S17" i="3"/>
  <c r="T17" i="3"/>
  <c r="U17" i="3" s="1"/>
  <c r="N18" i="3"/>
  <c r="O18" i="3" s="1"/>
  <c r="S18" i="3"/>
  <c r="T18" i="3"/>
  <c r="U18" i="3" s="1"/>
  <c r="W18" i="3" s="1"/>
  <c r="N19" i="3"/>
  <c r="S19" i="3"/>
  <c r="T19" i="3"/>
  <c r="N20" i="3"/>
  <c r="S20" i="3"/>
  <c r="T20" i="3"/>
  <c r="U20" i="3" s="1"/>
  <c r="W20" i="3" s="1"/>
  <c r="N21" i="3"/>
  <c r="O21" i="3" s="1"/>
  <c r="Q21" i="3" s="1"/>
  <c r="S21" i="3"/>
  <c r="T21" i="3"/>
  <c r="U21" i="3" s="1"/>
  <c r="W21" i="3" s="1"/>
  <c r="N22" i="3"/>
  <c r="O22" i="3" s="1"/>
  <c r="S22" i="3"/>
  <c r="T22" i="3"/>
  <c r="U22" i="3" s="1"/>
  <c r="N23" i="3"/>
  <c r="O23" i="3" s="1"/>
  <c r="S23" i="3"/>
  <c r="T23" i="3"/>
  <c r="U23" i="3" s="1"/>
  <c r="W23" i="3" s="1"/>
  <c r="N24" i="3"/>
  <c r="O24" i="3" s="1"/>
  <c r="Q24" i="3" s="1"/>
  <c r="S24" i="3"/>
  <c r="T24" i="3"/>
  <c r="U24" i="3" s="1"/>
  <c r="W24" i="3" s="1"/>
  <c r="N25" i="3"/>
  <c r="O25" i="3" s="1"/>
  <c r="Q25" i="3" s="1"/>
  <c r="S25" i="3"/>
  <c r="T25" i="3"/>
  <c r="U25" i="3" s="1"/>
  <c r="W25" i="3" s="1"/>
  <c r="N26" i="3"/>
  <c r="O26" i="3" s="1"/>
  <c r="Q26" i="3" s="1"/>
  <c r="S26" i="3"/>
  <c r="T26" i="3"/>
  <c r="U26" i="3" s="1"/>
  <c r="W26" i="3" s="1"/>
  <c r="N27" i="3"/>
  <c r="O27" i="3" s="1"/>
  <c r="Q27" i="3" s="1"/>
  <c r="S27" i="3"/>
  <c r="T27" i="3"/>
  <c r="U27" i="3" s="1"/>
  <c r="W27" i="3" s="1"/>
  <c r="N28" i="3"/>
  <c r="O28" i="3" s="1"/>
  <c r="Q28" i="3" s="1"/>
  <c r="S28" i="3"/>
  <c r="T28" i="3"/>
  <c r="U28" i="3" s="1"/>
  <c r="W28" i="3" s="1"/>
  <c r="N29" i="3"/>
  <c r="O29" i="3" s="1"/>
  <c r="Q29" i="3" s="1"/>
  <c r="S29" i="3"/>
  <c r="T29" i="3"/>
  <c r="U29" i="3" s="1"/>
  <c r="W29" i="3" s="1"/>
  <c r="N30" i="3"/>
  <c r="O30" i="3" s="1"/>
  <c r="Q30" i="3" s="1"/>
  <c r="S30" i="3"/>
  <c r="T30" i="3"/>
  <c r="U30" i="3" s="1"/>
  <c r="W30" i="3" s="1"/>
  <c r="N31" i="3"/>
  <c r="O31" i="3" s="1"/>
  <c r="Q31" i="3" s="1"/>
  <c r="S31" i="3"/>
  <c r="T31" i="3"/>
  <c r="U31" i="3" s="1"/>
  <c r="W31" i="3" s="1"/>
  <c r="N32" i="3"/>
  <c r="O32" i="3" s="1"/>
  <c r="Q32" i="3" s="1"/>
  <c r="S32" i="3"/>
  <c r="T32" i="3"/>
  <c r="U32" i="3" s="1"/>
  <c r="W32" i="3" s="1"/>
  <c r="N33" i="3"/>
  <c r="O33" i="3" s="1"/>
  <c r="Q33" i="3" s="1"/>
  <c r="S33" i="3"/>
  <c r="T33" i="3"/>
  <c r="U33" i="3" s="1"/>
  <c r="W33" i="3" s="1"/>
  <c r="N34" i="3"/>
  <c r="O34" i="3" s="1"/>
  <c r="Q34" i="3" s="1"/>
  <c r="S34" i="3"/>
  <c r="T34" i="3"/>
  <c r="U34" i="3" s="1"/>
  <c r="W34" i="3" s="1"/>
  <c r="N35" i="3"/>
  <c r="O35" i="3" s="1"/>
  <c r="Q35" i="3" s="1"/>
  <c r="S35" i="3"/>
  <c r="T35" i="3"/>
  <c r="U35" i="3" s="1"/>
  <c r="W35" i="3" s="1"/>
  <c r="N36" i="3"/>
  <c r="O36" i="3" s="1"/>
  <c r="Q36" i="3" s="1"/>
  <c r="S36" i="3"/>
  <c r="T36" i="3"/>
  <c r="U36" i="3" s="1"/>
  <c r="W36" i="3" s="1"/>
  <c r="T4" i="3"/>
  <c r="U4" i="3" s="1"/>
  <c r="S4" i="3"/>
  <c r="N4" i="3"/>
  <c r="O4" i="3" s="1"/>
  <c r="D11" i="3"/>
  <c r="E11" i="3"/>
  <c r="F11" i="3"/>
  <c r="A10" i="12"/>
  <c r="AO10" i="12"/>
  <c r="AN10" i="12"/>
  <c r="AM10" i="12"/>
  <c r="AL10" i="12"/>
  <c r="AK10" i="12"/>
  <c r="AI10" i="12"/>
  <c r="AH10" i="12"/>
  <c r="AG10" i="12"/>
  <c r="AF10" i="12"/>
  <c r="AE10" i="12"/>
  <c r="AB10" i="12"/>
  <c r="AA10" i="12"/>
  <c r="Z10" i="12"/>
  <c r="Y10" i="12"/>
  <c r="X10" i="12"/>
  <c r="T10" i="12"/>
  <c r="S10" i="12"/>
  <c r="R10" i="12"/>
  <c r="Q10" i="12"/>
  <c r="P10" i="12"/>
  <c r="O10" i="12"/>
  <c r="N10" i="12"/>
  <c r="M10" i="12"/>
  <c r="L10" i="12"/>
  <c r="K10" i="12"/>
  <c r="J10" i="12"/>
  <c r="I10" i="12"/>
  <c r="H10" i="12"/>
  <c r="G10" i="12"/>
  <c r="F10" i="12"/>
  <c r="E10" i="12"/>
  <c r="D10" i="12"/>
  <c r="C10" i="12"/>
  <c r="B10" i="12"/>
  <c r="C2" i="11"/>
  <c r="F2" i="11" s="1"/>
  <c r="A3" i="11"/>
  <c r="A4" i="11" s="1"/>
  <c r="A5" i="11" s="1"/>
  <c r="A6" i="11" s="1"/>
  <c r="A7" i="11" s="1"/>
  <c r="A8" i="11" s="1"/>
  <c r="A9" i="11" s="1"/>
  <c r="A10" i="11" s="1"/>
  <c r="A11" i="11" s="1"/>
  <c r="A12" i="11" s="1"/>
  <c r="A13" i="11" s="1"/>
  <c r="A14" i="11" s="1"/>
  <c r="D13" i="8" l="1"/>
  <c r="V47" i="3"/>
  <c r="P47" i="3"/>
  <c r="J47" i="3"/>
  <c r="C13" i="11"/>
  <c r="F13" i="11" s="1"/>
  <c r="C9" i="11"/>
  <c r="F9" i="11" s="1"/>
  <c r="A15" i="11"/>
  <c r="C5" i="11"/>
  <c r="F5" i="11" s="1"/>
  <c r="C11" i="11"/>
  <c r="F11" i="11" s="1"/>
  <c r="C7" i="11"/>
  <c r="F7" i="11" s="1"/>
  <c r="C3" i="11"/>
  <c r="F3" i="11" s="1"/>
  <c r="C12" i="11"/>
  <c r="F12" i="11" s="1"/>
  <c r="C8" i="11"/>
  <c r="F8" i="11" s="1"/>
  <c r="C4" i="11"/>
  <c r="F4" i="11" s="1"/>
  <c r="C14" i="11"/>
  <c r="F14" i="11" s="1"/>
  <c r="C10" i="11"/>
  <c r="F10" i="11" s="1"/>
  <c r="C6" i="11"/>
  <c r="F6" i="11" s="1"/>
  <c r="V54" i="3"/>
  <c r="Q16" i="3"/>
  <c r="Q18" i="3"/>
  <c r="Q12" i="3"/>
  <c r="O8" i="3"/>
  <c r="Q8" i="3" s="1"/>
  <c r="O20" i="3"/>
  <c r="Q20" i="3" s="1"/>
  <c r="O7" i="3"/>
  <c r="Q7" i="3" s="1"/>
  <c r="Q23" i="3"/>
  <c r="O19" i="3"/>
  <c r="Q19" i="3" s="1"/>
  <c r="U14" i="3"/>
  <c r="W14" i="3" s="1"/>
  <c r="W17" i="3"/>
  <c r="U19" i="3"/>
  <c r="W19" i="3" s="1"/>
  <c r="W22" i="3"/>
  <c r="W15" i="3"/>
  <c r="Q15" i="3"/>
  <c r="W13" i="3"/>
  <c r="U11" i="3"/>
  <c r="W11" i="3" s="1"/>
  <c r="Q11" i="3"/>
  <c r="O10" i="3"/>
  <c r="Q10" i="3" s="1"/>
  <c r="P54" i="3" s="1"/>
  <c r="P56" i="3" s="1"/>
  <c r="C15" i="8" s="1"/>
  <c r="U6" i="3"/>
  <c r="W6" i="3" s="1"/>
  <c r="Q17" i="3"/>
  <c r="Q13" i="3"/>
  <c r="Q5" i="3"/>
  <c r="Q6" i="3"/>
  <c r="W4" i="3"/>
  <c r="C13" i="8"/>
  <c r="B14" i="8"/>
  <c r="C14" i="8"/>
  <c r="Q4" i="3"/>
  <c r="B12" i="8"/>
  <c r="D14" i="8"/>
  <c r="C12" i="8"/>
  <c r="D12" i="8"/>
  <c r="B13" i="8"/>
  <c r="Q22" i="3"/>
  <c r="Q14" i="3"/>
  <c r="C15" i="11" l="1"/>
  <c r="F15" i="11" s="1"/>
  <c r="V37" i="3"/>
  <c r="V49" i="3" s="1"/>
  <c r="V56" i="3"/>
  <c r="D15" i="8" s="1"/>
  <c r="P37" i="3"/>
  <c r="P49" i="3" s="1"/>
  <c r="P52" i="3" l="1"/>
  <c r="P58" i="3" s="1"/>
  <c r="C16" i="8" s="1"/>
  <c r="V52" i="3"/>
  <c r="V58" i="3" s="1"/>
  <c r="D16" i="8" s="1"/>
  <c r="C16" i="11" l="1"/>
  <c r="F16" i="11"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I45" i="10"/>
  <c r="I45" i="9"/>
  <c r="H34" i="10"/>
  <c r="F34" i="10"/>
  <c r="E34" i="10"/>
  <c r="D34" i="10"/>
  <c r="C34" i="10"/>
  <c r="H33" i="10"/>
  <c r="F33" i="10"/>
  <c r="E33" i="10"/>
  <c r="D33" i="10"/>
  <c r="C33" i="10"/>
  <c r="H32" i="10"/>
  <c r="F32" i="10"/>
  <c r="E32" i="10"/>
  <c r="D32" i="10"/>
  <c r="C32" i="10"/>
  <c r="H31" i="10"/>
  <c r="F31" i="10"/>
  <c r="E31" i="10"/>
  <c r="D31" i="10"/>
  <c r="C31" i="10"/>
  <c r="H30" i="10"/>
  <c r="F30" i="10"/>
  <c r="E30" i="10"/>
  <c r="D30" i="10"/>
  <c r="C30" i="10"/>
  <c r="H29" i="10"/>
  <c r="F29" i="10"/>
  <c r="E29" i="10"/>
  <c r="D29" i="10"/>
  <c r="C29" i="10"/>
  <c r="H28" i="10"/>
  <c r="F28" i="10"/>
  <c r="E28" i="10"/>
  <c r="D28" i="10"/>
  <c r="C28" i="10"/>
  <c r="H27" i="10"/>
  <c r="F27" i="10"/>
  <c r="E27" i="10"/>
  <c r="D27" i="10"/>
  <c r="C27" i="10"/>
  <c r="H26" i="10"/>
  <c r="F26" i="10"/>
  <c r="E26" i="10"/>
  <c r="D26" i="10"/>
  <c r="C26" i="10"/>
  <c r="H25" i="10"/>
  <c r="F25" i="10"/>
  <c r="E25" i="10"/>
  <c r="D25" i="10"/>
  <c r="C25" i="10"/>
  <c r="H24" i="10"/>
  <c r="F24" i="10"/>
  <c r="E24" i="10"/>
  <c r="D24" i="10"/>
  <c r="C24" i="10"/>
  <c r="H23" i="10"/>
  <c r="F23" i="10"/>
  <c r="E23" i="10"/>
  <c r="D23" i="10"/>
  <c r="C23" i="10"/>
  <c r="F22" i="10"/>
  <c r="H22" i="10" s="1"/>
  <c r="J22" i="10" s="1"/>
  <c r="E22" i="10"/>
  <c r="D22" i="10"/>
  <c r="C22" i="10"/>
  <c r="F21" i="10"/>
  <c r="H21" i="10" s="1"/>
  <c r="J21" i="10" s="1"/>
  <c r="E21" i="10"/>
  <c r="D21" i="10"/>
  <c r="C21" i="10"/>
  <c r="H20" i="10"/>
  <c r="F20" i="10"/>
  <c r="E20" i="10"/>
  <c r="D20" i="10"/>
  <c r="C20" i="10"/>
  <c r="F19" i="10"/>
  <c r="H19" i="10" s="1"/>
  <c r="J19" i="10" s="1"/>
  <c r="E19" i="10"/>
  <c r="D19" i="10"/>
  <c r="C19" i="10"/>
  <c r="F18" i="10"/>
  <c r="H18" i="10" s="1"/>
  <c r="J18" i="10" s="1"/>
  <c r="E18" i="10"/>
  <c r="D18" i="10"/>
  <c r="C18" i="10"/>
  <c r="F17" i="10"/>
  <c r="H17" i="10" s="1"/>
  <c r="J17" i="10" s="1"/>
  <c r="E17" i="10"/>
  <c r="D17" i="10"/>
  <c r="C17" i="10"/>
  <c r="F16" i="10"/>
  <c r="H16" i="10" s="1"/>
  <c r="J16" i="10" s="1"/>
  <c r="E16" i="10"/>
  <c r="D16" i="10"/>
  <c r="C16" i="10"/>
  <c r="F15" i="10"/>
  <c r="H15" i="10" s="1"/>
  <c r="J15" i="10" s="1"/>
  <c r="E15" i="10"/>
  <c r="D15" i="10"/>
  <c r="C15" i="10"/>
  <c r="F14" i="10"/>
  <c r="H14" i="10" s="1"/>
  <c r="J14" i="10" s="1"/>
  <c r="E14" i="10"/>
  <c r="D14" i="10"/>
  <c r="C14" i="10"/>
  <c r="F13" i="10"/>
  <c r="H13" i="10" s="1"/>
  <c r="J13" i="10" s="1"/>
  <c r="E13" i="10"/>
  <c r="D13" i="10"/>
  <c r="C13" i="10"/>
  <c r="F12" i="10"/>
  <c r="H12" i="10" s="1"/>
  <c r="J12" i="10" s="1"/>
  <c r="E12" i="10"/>
  <c r="D12" i="10"/>
  <c r="C12" i="10"/>
  <c r="F11" i="10"/>
  <c r="H11" i="10" s="1"/>
  <c r="J11" i="10" s="1"/>
  <c r="E11" i="10"/>
  <c r="D11" i="10"/>
  <c r="C11" i="10"/>
  <c r="F10" i="10"/>
  <c r="H10" i="10" s="1"/>
  <c r="J10" i="10" s="1"/>
  <c r="E10" i="10"/>
  <c r="D10" i="10"/>
  <c r="C10" i="10"/>
  <c r="F9" i="10"/>
  <c r="H9" i="10" s="1"/>
  <c r="J9" i="10" s="1"/>
  <c r="E9" i="10"/>
  <c r="D9" i="10"/>
  <c r="C9" i="10"/>
  <c r="F8" i="10"/>
  <c r="H8" i="10" s="1"/>
  <c r="J8" i="10" s="1"/>
  <c r="E8" i="10"/>
  <c r="D8" i="10"/>
  <c r="C8" i="10"/>
  <c r="F7" i="10"/>
  <c r="H7" i="10" s="1"/>
  <c r="J7" i="10" s="1"/>
  <c r="E7" i="10"/>
  <c r="D7" i="10"/>
  <c r="C7" i="10"/>
  <c r="F6" i="10"/>
  <c r="H6" i="10" s="1"/>
  <c r="J6" i="10" s="1"/>
  <c r="E6" i="10"/>
  <c r="D6" i="10"/>
  <c r="C6" i="10"/>
  <c r="F5" i="10"/>
  <c r="H5" i="10" s="1"/>
  <c r="J5" i="10" s="1"/>
  <c r="E5" i="10"/>
  <c r="D5" i="10"/>
  <c r="C5" i="10"/>
  <c r="F4" i="10"/>
  <c r="H4" i="10" s="1"/>
  <c r="J4" i="10" s="1"/>
  <c r="E4" i="10"/>
  <c r="D4" i="10"/>
  <c r="C4" i="10"/>
  <c r="N108" i="2"/>
  <c r="O108" i="2"/>
  <c r="N104" i="2"/>
  <c r="N103" i="2"/>
  <c r="O103" i="2"/>
  <c r="O104" i="2"/>
  <c r="N105" i="2"/>
  <c r="O105" i="2"/>
  <c r="N106" i="2"/>
  <c r="O106" i="2"/>
  <c r="N107" i="2"/>
  <c r="O107" i="2"/>
  <c r="N102" i="2"/>
  <c r="H20" i="9"/>
  <c r="H23" i="9"/>
  <c r="H24" i="9"/>
  <c r="H25" i="9"/>
  <c r="H26" i="9"/>
  <c r="H27" i="9"/>
  <c r="H28" i="9"/>
  <c r="H29" i="9"/>
  <c r="H30" i="9"/>
  <c r="H31" i="9"/>
  <c r="H32" i="9"/>
  <c r="H33" i="9"/>
  <c r="H34" i="9"/>
  <c r="AD21" i="2"/>
  <c r="AD22" i="2"/>
  <c r="G8" i="3"/>
  <c r="C5" i="9"/>
  <c r="D5" i="9"/>
  <c r="E5" i="9"/>
  <c r="F5" i="9"/>
  <c r="H5" i="9" s="1"/>
  <c r="J5" i="9" s="1"/>
  <c r="C6" i="9"/>
  <c r="D6" i="9"/>
  <c r="E6" i="9"/>
  <c r="F6" i="9"/>
  <c r="H6" i="9" s="1"/>
  <c r="J6" i="9" s="1"/>
  <c r="C7" i="9"/>
  <c r="D7" i="9"/>
  <c r="E7" i="9"/>
  <c r="F7" i="9"/>
  <c r="H7" i="9" s="1"/>
  <c r="J7" i="9" s="1"/>
  <c r="C8" i="9"/>
  <c r="D8" i="9"/>
  <c r="E8" i="9"/>
  <c r="F8" i="9"/>
  <c r="H8" i="9" s="1"/>
  <c r="J8" i="9" s="1"/>
  <c r="C9" i="9"/>
  <c r="D9" i="9"/>
  <c r="E9" i="9"/>
  <c r="F9" i="9"/>
  <c r="H9" i="9" s="1"/>
  <c r="J9" i="9" s="1"/>
  <c r="C10" i="9"/>
  <c r="D10" i="9"/>
  <c r="E10" i="9"/>
  <c r="F10" i="9"/>
  <c r="H10" i="9" s="1"/>
  <c r="J10" i="9" s="1"/>
  <c r="C11" i="9"/>
  <c r="D11" i="9"/>
  <c r="E11" i="9"/>
  <c r="F11" i="9"/>
  <c r="H11" i="9" s="1"/>
  <c r="J11" i="9" s="1"/>
  <c r="C12" i="9"/>
  <c r="D12" i="9"/>
  <c r="E12" i="9"/>
  <c r="F12" i="9"/>
  <c r="H12" i="9" s="1"/>
  <c r="J12" i="9" s="1"/>
  <c r="C13" i="9"/>
  <c r="D13" i="9"/>
  <c r="E13" i="9"/>
  <c r="F13" i="9"/>
  <c r="H13" i="9" s="1"/>
  <c r="J13" i="9" s="1"/>
  <c r="C14" i="9"/>
  <c r="D14" i="9"/>
  <c r="E14" i="9"/>
  <c r="F14" i="9"/>
  <c r="H14" i="9" s="1"/>
  <c r="J14" i="9" s="1"/>
  <c r="C15" i="9"/>
  <c r="D15" i="9"/>
  <c r="E15" i="9"/>
  <c r="F15" i="9"/>
  <c r="H15" i="9" s="1"/>
  <c r="J15" i="9" s="1"/>
  <c r="C16" i="9"/>
  <c r="D16" i="9"/>
  <c r="E16" i="9"/>
  <c r="F16" i="9"/>
  <c r="H16" i="9" s="1"/>
  <c r="J16" i="9" s="1"/>
  <c r="C17" i="9"/>
  <c r="D17" i="9"/>
  <c r="E17" i="9"/>
  <c r="F17" i="9"/>
  <c r="H17" i="9" s="1"/>
  <c r="J17" i="9" s="1"/>
  <c r="C18" i="9"/>
  <c r="D18" i="9"/>
  <c r="E18" i="9"/>
  <c r="F18" i="9"/>
  <c r="H18" i="9" s="1"/>
  <c r="J18" i="9" s="1"/>
  <c r="C19" i="9"/>
  <c r="D19" i="9"/>
  <c r="E19" i="9"/>
  <c r="F19" i="9"/>
  <c r="H19" i="9" s="1"/>
  <c r="J19" i="9" s="1"/>
  <c r="C20" i="9"/>
  <c r="D20" i="9"/>
  <c r="E20" i="9"/>
  <c r="F20" i="9"/>
  <c r="C21" i="9"/>
  <c r="D21" i="9"/>
  <c r="E21" i="9"/>
  <c r="F21" i="9"/>
  <c r="H21" i="9" s="1"/>
  <c r="J21" i="9" s="1"/>
  <c r="C22" i="9"/>
  <c r="D22" i="9"/>
  <c r="E22" i="9"/>
  <c r="F22" i="9"/>
  <c r="H22" i="9" s="1"/>
  <c r="J22" i="9" s="1"/>
  <c r="C23" i="9"/>
  <c r="D23" i="9"/>
  <c r="E23" i="9"/>
  <c r="F23" i="9"/>
  <c r="C24" i="9"/>
  <c r="D24" i="9"/>
  <c r="E24" i="9"/>
  <c r="F24" i="9"/>
  <c r="C25" i="9"/>
  <c r="D25" i="9"/>
  <c r="E25" i="9"/>
  <c r="F25" i="9"/>
  <c r="C26" i="9"/>
  <c r="D26" i="9"/>
  <c r="E26" i="9"/>
  <c r="F26" i="9"/>
  <c r="C27" i="9"/>
  <c r="D27" i="9"/>
  <c r="E27" i="9"/>
  <c r="F27" i="9"/>
  <c r="C28" i="9"/>
  <c r="D28" i="9"/>
  <c r="E28" i="9"/>
  <c r="F28" i="9"/>
  <c r="C29" i="9"/>
  <c r="D29" i="9"/>
  <c r="E29" i="9"/>
  <c r="F29" i="9"/>
  <c r="C30" i="9"/>
  <c r="D30" i="9"/>
  <c r="E30" i="9"/>
  <c r="F30" i="9"/>
  <c r="C31" i="9"/>
  <c r="D31" i="9"/>
  <c r="E31" i="9"/>
  <c r="F31" i="9"/>
  <c r="C32" i="9"/>
  <c r="D32" i="9"/>
  <c r="E32" i="9"/>
  <c r="F32" i="9"/>
  <c r="C34" i="9"/>
  <c r="D34" i="9"/>
  <c r="E34" i="9"/>
  <c r="F34" i="9"/>
  <c r="E4" i="9"/>
  <c r="D4" i="9"/>
  <c r="C4" i="9"/>
  <c r="F5" i="3"/>
  <c r="F6" i="3"/>
  <c r="F8" i="3"/>
  <c r="F9" i="3"/>
  <c r="F10" i="3"/>
  <c r="F12" i="3"/>
  <c r="F13" i="3"/>
  <c r="F14" i="3"/>
  <c r="F15" i="3"/>
  <c r="F16" i="3"/>
  <c r="F17" i="3"/>
  <c r="F18" i="3"/>
  <c r="F19" i="3"/>
  <c r="F20" i="3"/>
  <c r="F21" i="3"/>
  <c r="F22" i="3"/>
  <c r="F23" i="3"/>
  <c r="F24" i="3"/>
  <c r="F25" i="3"/>
  <c r="F26" i="3"/>
  <c r="F27" i="3"/>
  <c r="F28" i="3"/>
  <c r="F29" i="3"/>
  <c r="F30" i="3"/>
  <c r="F32" i="3"/>
  <c r="F33" i="3"/>
  <c r="F34" i="3"/>
  <c r="F4" i="3"/>
  <c r="D5" i="3"/>
  <c r="D6" i="3"/>
  <c r="D8" i="3"/>
  <c r="D9" i="3"/>
  <c r="D10" i="3"/>
  <c r="D12" i="3"/>
  <c r="D13" i="3"/>
  <c r="D14" i="3"/>
  <c r="D15" i="3"/>
  <c r="D16" i="3"/>
  <c r="D17" i="3"/>
  <c r="D18" i="3"/>
  <c r="D19" i="3"/>
  <c r="D20" i="3"/>
  <c r="D21" i="3"/>
  <c r="D22" i="3"/>
  <c r="D23" i="3"/>
  <c r="D24" i="3"/>
  <c r="D25" i="3"/>
  <c r="D26" i="3"/>
  <c r="D27" i="3"/>
  <c r="D28" i="3"/>
  <c r="D29" i="3"/>
  <c r="D30" i="3"/>
  <c r="D32" i="3"/>
  <c r="D33" i="3"/>
  <c r="D34" i="3"/>
  <c r="E5" i="3"/>
  <c r="E6" i="3"/>
  <c r="E8" i="3"/>
  <c r="E9" i="3"/>
  <c r="E10" i="3"/>
  <c r="E12" i="3"/>
  <c r="E13" i="3"/>
  <c r="E14" i="3"/>
  <c r="E15" i="3"/>
  <c r="E16" i="3"/>
  <c r="E17" i="3"/>
  <c r="E18" i="3"/>
  <c r="E19" i="3"/>
  <c r="E20" i="3"/>
  <c r="E21" i="3"/>
  <c r="E22" i="3"/>
  <c r="E23" i="3"/>
  <c r="E24" i="3"/>
  <c r="E25" i="3"/>
  <c r="E26" i="3"/>
  <c r="E27" i="3"/>
  <c r="E28" i="3"/>
  <c r="E29" i="3"/>
  <c r="E30" i="3"/>
  <c r="E32" i="3"/>
  <c r="E4" i="3"/>
  <c r="AD18" i="2"/>
  <c r="AD16" i="2"/>
  <c r="O43" i="2"/>
  <c r="N43" i="2"/>
  <c r="O46" i="2"/>
  <c r="N46" i="2"/>
  <c r="O45" i="2"/>
  <c r="O44" i="2"/>
  <c r="N44" i="2"/>
  <c r="N45" i="2"/>
  <c r="N111" i="2"/>
  <c r="O111" i="2"/>
  <c r="F4" i="9"/>
  <c r="H4" i="9" s="1"/>
  <c r="J4" i="9" s="1"/>
  <c r="N109" i="2"/>
  <c r="O109" i="2"/>
  <c r="L34" i="10"/>
  <c r="L33" i="10"/>
  <c r="L32"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4"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G34" i="3"/>
  <c r="I34" i="3" s="1"/>
  <c r="E34" i="3"/>
  <c r="G33" i="3"/>
  <c r="I33" i="3" s="1"/>
  <c r="E33" i="3"/>
  <c r="G32" i="3"/>
  <c r="I32" i="3" s="1"/>
  <c r="G31" i="3"/>
  <c r="I31" i="3" s="1"/>
  <c r="G30" i="3"/>
  <c r="I30" i="3" s="1"/>
  <c r="G29" i="3"/>
  <c r="I29" i="3" s="1"/>
  <c r="G28" i="3"/>
  <c r="I28" i="3" s="1"/>
  <c r="G27" i="3"/>
  <c r="I27" i="3" s="1"/>
  <c r="G26" i="3"/>
  <c r="I26" i="3" s="1"/>
  <c r="G25" i="3"/>
  <c r="I25" i="3" s="1"/>
  <c r="G24" i="3"/>
  <c r="I24" i="3" s="1"/>
  <c r="G23" i="3"/>
  <c r="G22" i="3"/>
  <c r="G21" i="3"/>
  <c r="I21" i="3" s="1"/>
  <c r="G20" i="3"/>
  <c r="G19" i="3"/>
  <c r="G18" i="3"/>
  <c r="G17" i="3"/>
  <c r="G16" i="3"/>
  <c r="G15" i="3"/>
  <c r="G14" i="3"/>
  <c r="G13" i="3"/>
  <c r="G12" i="3"/>
  <c r="G11" i="3"/>
  <c r="G10" i="3"/>
  <c r="G9" i="3"/>
  <c r="G6" i="3"/>
  <c r="G5" i="3"/>
  <c r="AD7" i="2"/>
  <c r="O48" i="2"/>
  <c r="O49" i="2"/>
  <c r="O50" i="2"/>
  <c r="O47" i="2"/>
  <c r="N48" i="2"/>
  <c r="N49" i="2"/>
  <c r="N50" i="2"/>
  <c r="N47" i="2"/>
  <c r="N4" i="2"/>
  <c r="O4" i="2"/>
  <c r="N9" i="2"/>
  <c r="O9" i="2"/>
  <c r="N18" i="2"/>
  <c r="O18" i="2"/>
  <c r="N5" i="2"/>
  <c r="O5" i="2"/>
  <c r="N10" i="2"/>
  <c r="O10" i="2"/>
  <c r="N11" i="2"/>
  <c r="O11" i="2"/>
  <c r="N19" i="2"/>
  <c r="O19" i="2"/>
  <c r="N20" i="2"/>
  <c r="O20" i="2"/>
  <c r="N6" i="2"/>
  <c r="O6" i="2"/>
  <c r="N12" i="2"/>
  <c r="O12" i="2"/>
  <c r="N13" i="2"/>
  <c r="O13" i="2"/>
  <c r="N21" i="2"/>
  <c r="O21" i="2"/>
  <c r="N22" i="2"/>
  <c r="O22" i="2"/>
  <c r="N7" i="2"/>
  <c r="O7" i="2"/>
  <c r="N14" i="2"/>
  <c r="O14" i="2"/>
  <c r="N15" i="2"/>
  <c r="O15" i="2"/>
  <c r="N23" i="2"/>
  <c r="O23" i="2"/>
  <c r="N24" i="2"/>
  <c r="O24" i="2"/>
  <c r="N8" i="2"/>
  <c r="O8" i="2"/>
  <c r="N16" i="2"/>
  <c r="O16" i="2"/>
  <c r="N17" i="2"/>
  <c r="O17" i="2"/>
  <c r="N25" i="2"/>
  <c r="O25" i="2"/>
  <c r="N26" i="2"/>
  <c r="O26" i="2"/>
  <c r="N27" i="2"/>
  <c r="O27" i="2"/>
  <c r="N28" i="2"/>
  <c r="O28" i="2"/>
  <c r="N29" i="2"/>
  <c r="O29" i="2"/>
  <c r="N30" i="2"/>
  <c r="O30" i="2"/>
  <c r="N33" i="2"/>
  <c r="O33" i="2"/>
  <c r="N34" i="2"/>
  <c r="O34" i="2"/>
  <c r="N31" i="2"/>
  <c r="O31" i="2"/>
  <c r="N32" i="2"/>
  <c r="O32" i="2"/>
  <c r="AD6" i="2"/>
  <c r="AD5" i="2"/>
  <c r="AD4" i="2"/>
  <c r="H119" i="2"/>
  <c r="AD27" i="2"/>
  <c r="G4" i="3"/>
  <c r="AD26" i="2"/>
  <c r="AD25" i="2"/>
  <c r="AD24" i="2"/>
  <c r="AD23" i="2"/>
  <c r="AD13" i="2"/>
  <c r="AD20" i="2"/>
  <c r="O119" i="2"/>
  <c r="N119" i="2"/>
  <c r="O99" i="2"/>
  <c r="N99" i="2"/>
  <c r="O98" i="2"/>
  <c r="N98" i="2"/>
  <c r="O102" i="2"/>
  <c r="O112" i="2"/>
  <c r="N112" i="2"/>
  <c r="O110" i="2"/>
  <c r="N110" i="2"/>
  <c r="O101" i="2"/>
  <c r="N101" i="2"/>
  <c r="AD9" i="2"/>
  <c r="AD10" i="2"/>
  <c r="AD11" i="2"/>
  <c r="AD12" i="2"/>
  <c r="AD14" i="2"/>
  <c r="AD15" i="2"/>
  <c r="AD17" i="2"/>
  <c r="AD19" i="2"/>
  <c r="AD8" i="2"/>
  <c r="O100" i="2"/>
  <c r="N100" i="2"/>
  <c r="A76" i="2" l="1"/>
  <c r="A77" i="2" s="1"/>
  <c r="A78" i="2" s="1"/>
  <c r="A79" i="2" s="1"/>
  <c r="A82" i="2" s="1"/>
  <c r="A83" i="2" s="1"/>
  <c r="A84" i="2" s="1"/>
  <c r="A85" i="2" s="1"/>
  <c r="A86" i="2" s="1"/>
  <c r="A87" i="2" s="1"/>
  <c r="A88" i="2" s="1"/>
  <c r="A89" i="2" s="1"/>
  <c r="C17" i="11"/>
  <c r="F17" i="11" s="1"/>
  <c r="J30" i="10"/>
  <c r="J24" i="10"/>
  <c r="J32" i="10"/>
  <c r="J23" i="10"/>
  <c r="J29" i="9"/>
  <c r="I9" i="3"/>
  <c r="K9" i="3" s="1"/>
  <c r="I17" i="3"/>
  <c r="K17" i="3" s="1"/>
  <c r="I8" i="3"/>
  <c r="K8" i="3" s="1"/>
  <c r="I10" i="3"/>
  <c r="K10" i="3" s="1"/>
  <c r="I18" i="3"/>
  <c r="K18" i="3" s="1"/>
  <c r="I12" i="3"/>
  <c r="K12" i="3" s="1"/>
  <c r="I20" i="3"/>
  <c r="K20" i="3" s="1"/>
  <c r="I19" i="3"/>
  <c r="K19" i="3" s="1"/>
  <c r="I13" i="3"/>
  <c r="K13" i="3" s="1"/>
  <c r="I11" i="3"/>
  <c r="K11" i="3" s="1"/>
  <c r="I14" i="3"/>
  <c r="K14" i="3" s="1"/>
  <c r="I5" i="3"/>
  <c r="K5" i="3" s="1"/>
  <c r="I15" i="3"/>
  <c r="K15" i="3" s="1"/>
  <c r="I23" i="3"/>
  <c r="K23" i="3" s="1"/>
  <c r="I4" i="3"/>
  <c r="K4" i="3" s="1"/>
  <c r="I6" i="3"/>
  <c r="K6" i="3" s="1"/>
  <c r="I16" i="3"/>
  <c r="K16" i="3" s="1"/>
  <c r="I22" i="3"/>
  <c r="K22" i="3" s="1"/>
  <c r="J29" i="10"/>
  <c r="J30" i="9"/>
  <c r="J20" i="9"/>
  <c r="K34" i="3"/>
  <c r="K26" i="3"/>
  <c r="J27" i="10"/>
  <c r="J33" i="10"/>
  <c r="K25" i="3"/>
  <c r="K33" i="3"/>
  <c r="K32" i="3"/>
  <c r="J20" i="10"/>
  <c r="K24" i="3"/>
  <c r="J26" i="10"/>
  <c r="J34" i="10"/>
  <c r="J25" i="10"/>
  <c r="J28" i="9"/>
  <c r="J25" i="9"/>
  <c r="J28" i="10"/>
  <c r="J27" i="9"/>
  <c r="J31" i="9"/>
  <c r="J23" i="9"/>
  <c r="I52" i="9"/>
  <c r="J32" i="9"/>
  <c r="J24" i="9"/>
  <c r="J34" i="9"/>
  <c r="J26" i="9"/>
  <c r="K28" i="3"/>
  <c r="I52" i="10"/>
  <c r="K30" i="3"/>
  <c r="K29" i="3"/>
  <c r="K27" i="3"/>
  <c r="K21" i="3"/>
  <c r="K31" i="3"/>
  <c r="A90" i="2" l="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C18" i="11"/>
  <c r="F18" i="11" s="1"/>
  <c r="J54" i="3"/>
  <c r="J56" i="3" s="1"/>
  <c r="J37" i="3"/>
  <c r="J52" i="3" s="1"/>
  <c r="I35" i="10"/>
  <c r="I47" i="10" s="1"/>
  <c r="I54" i="9"/>
  <c r="I35" i="9"/>
  <c r="I50" i="9" s="1"/>
  <c r="I54" i="10"/>
  <c r="A113" i="2" l="1"/>
  <c r="A114" i="2" s="1"/>
  <c r="A115" i="2" s="1"/>
  <c r="A116" i="2" s="1"/>
  <c r="A117" i="2" s="1"/>
  <c r="A118" i="2" s="1"/>
  <c r="A119" i="2" s="1"/>
  <c r="A120" i="2" s="1"/>
  <c r="A121" i="2" s="1"/>
  <c r="C19" i="11"/>
  <c r="F19" i="11" s="1"/>
  <c r="B15" i="8"/>
  <c r="I50" i="10"/>
  <c r="I56" i="10" s="1"/>
  <c r="I47" i="9"/>
  <c r="I56" i="9" s="1"/>
  <c r="J49" i="3"/>
  <c r="C20" i="11" l="1"/>
  <c r="F20" i="11" s="1"/>
  <c r="A122" i="2"/>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J58" i="3"/>
  <c r="B16" i="8" s="1"/>
  <c r="C21" i="11" l="1"/>
  <c r="F21" i="11" s="1"/>
  <c r="A151" i="2"/>
  <c r="A152" i="2" s="1"/>
  <c r="A153" i="2" s="1"/>
  <c r="A154" i="2" s="1"/>
  <c r="A155" i="2" s="1"/>
  <c r="A156" i="2" s="1"/>
  <c r="A157" i="2" s="1"/>
  <c r="A158" i="2" s="1"/>
  <c r="A159" i="2" s="1"/>
  <c r="A160" i="2" s="1"/>
  <c r="A161" i="2" s="1"/>
  <c r="A162" i="2" s="1"/>
  <c r="C22" i="11" l="1"/>
  <c r="F22" i="11" s="1"/>
  <c r="A163" i="2"/>
  <c r="A164" i="2" s="1"/>
  <c r="A165" i="2" s="1"/>
  <c r="A166" i="2" s="1"/>
  <c r="A167" i="2" s="1"/>
  <c r="A168" i="2" s="1"/>
  <c r="A169" i="2" s="1"/>
  <c r="A170" i="2" s="1"/>
  <c r="A171" i="2" s="1"/>
  <c r="A172" i="2" s="1"/>
  <c r="A173" i="2" s="1"/>
  <c r="A174" i="2" s="1"/>
  <c r="A175" i="2" s="1"/>
  <c r="A176" i="2" s="1"/>
  <c r="A177" i="2" s="1"/>
  <c r="A178" i="2" s="1"/>
  <c r="A179" i="2" s="1"/>
  <c r="C23" i="11" l="1"/>
  <c r="F23" i="11" s="1"/>
  <c r="A180" i="2"/>
  <c r="A181" i="2" s="1"/>
  <c r="A182" i="2" s="1"/>
  <c r="A183" i="2" s="1"/>
  <c r="A184" i="2" s="1"/>
  <c r="A185" i="2" s="1"/>
  <c r="A186" i="2" s="1"/>
  <c r="A187" i="2" s="1"/>
  <c r="A188" i="2" s="1"/>
  <c r="A189" i="2" s="1"/>
  <c r="C25" i="11" l="1"/>
  <c r="F25" i="11" s="1"/>
  <c r="C24" i="11"/>
  <c r="F2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tc={4D514791-1137-4EA3-B0CD-A161B297648D}</author>
  </authors>
  <commentList>
    <comment ref="A45" authorId="0" shapeId="0" xr:uid="{4D514791-1137-4EA3-B0CD-A161B297648D}">
      <text>
        <t>[Threaded comment]
Your version of Excel allows you to read this threaded comment; however, any edits to it will get removed if the file is opened in a newer version of Excel. Learn more: https://go.microsoft.com/fwlink/?linkid=870924
Comment:
    Rate for orders below 2400 units</t>
      </text>
    </comment>
  </commentList>
</comments>
</file>

<file path=xl/sharedStrings.xml><?xml version="1.0" encoding="utf-8"?>
<sst xmlns="http://schemas.openxmlformats.org/spreadsheetml/2006/main" count="2164" uniqueCount="449">
  <si>
    <t xml:space="preserve">Country </t>
  </si>
  <si>
    <t>Links to spreadsheets in this file</t>
  </si>
  <si>
    <t>CCE Options Summary'</t>
  </si>
  <si>
    <t>Specified CCE Model Price List'</t>
  </si>
  <si>
    <t xml:space="preserve">Instruction </t>
  </si>
  <si>
    <r>
      <t xml:space="preserve">2. The </t>
    </r>
    <r>
      <rPr>
        <sz val="11"/>
        <color theme="8"/>
        <rFont val="Calibri"/>
        <family val="2"/>
        <scheme val="minor"/>
      </rPr>
      <t>'Specified CCE Model Price List</t>
    </r>
    <r>
      <rPr>
        <sz val="11"/>
        <color theme="1"/>
        <rFont val="Calibri"/>
        <family val="2"/>
        <scheme val="minor"/>
      </rPr>
      <t xml:space="preserve">' spreadsheet provides an overview of the planning prices per equipment type: </t>
    </r>
    <r>
      <rPr>
        <b/>
        <sz val="11"/>
        <color theme="1"/>
        <rFont val="Calibri"/>
        <family val="2"/>
        <scheme val="minor"/>
      </rPr>
      <t>'PQS indicative equipment unit price' + 
         'Service bundle estimates'</t>
    </r>
    <r>
      <rPr>
        <sz val="11"/>
        <color theme="1"/>
        <rFont val="Calibri"/>
        <family val="2"/>
        <scheme val="minor"/>
      </rPr>
      <t>. Applicants are NOT expected to fill this sheet.</t>
    </r>
  </si>
  <si>
    <r>
      <t xml:space="preserve">          c) Countries should plan their budgets with the service bundle </t>
    </r>
    <r>
      <rPr>
        <b/>
        <sz val="11"/>
        <color theme="1"/>
        <rFont val="Calibri"/>
        <family val="2"/>
        <scheme val="minor"/>
      </rPr>
      <t xml:space="preserve">lower limit estimates </t>
    </r>
    <r>
      <rPr>
        <sz val="11"/>
        <color theme="1"/>
        <rFont val="Calibri"/>
        <family val="2"/>
        <scheme val="minor"/>
      </rPr>
      <t xml:space="preserve">(e.g. $400 for on-grid equipment) for CCE to be installed in health 
                facilities with low costs of in-country transportation (e.g. short times, high-quality infrastructure), the </t>
    </r>
    <r>
      <rPr>
        <b/>
        <sz val="11"/>
        <color theme="1"/>
        <rFont val="Calibri"/>
        <family val="2"/>
        <scheme val="minor"/>
      </rPr>
      <t>upper limit estimates</t>
    </r>
    <r>
      <rPr>
        <sz val="11"/>
        <color theme="1"/>
        <rFont val="Calibri"/>
        <family val="2"/>
        <scheme val="minor"/>
      </rPr>
      <t xml:space="preserve"> (e.g. $2150 for 
                off-grid equipment) for CCE to be installed in health facilities with high costs of in-country transportation (e.g. long travel times, low 
                quality infrastructure) and </t>
    </r>
    <r>
      <rPr>
        <b/>
        <sz val="11"/>
        <color theme="1"/>
        <rFont val="Calibri"/>
        <family val="2"/>
        <scheme val="minor"/>
      </rPr>
      <t>in-between estimates</t>
    </r>
    <r>
      <rPr>
        <sz val="11"/>
        <color theme="1"/>
        <rFont val="Calibri"/>
        <family val="2"/>
        <scheme val="minor"/>
      </rPr>
      <t>, as appropriate. Small order quantities may call for budgets towards the upper limits.</t>
    </r>
  </si>
  <si>
    <r>
      <rPr>
        <b/>
        <sz val="11"/>
        <color theme="5"/>
        <rFont val="Calibri"/>
        <family val="2"/>
        <scheme val="minor"/>
      </rPr>
      <t>COUNTRY ACTION -&gt;</t>
    </r>
    <r>
      <rPr>
        <sz val="11"/>
        <color theme="1"/>
        <rFont val="Calibri"/>
        <family val="2"/>
        <scheme val="minor"/>
      </rPr>
      <t xml:space="preserve"> In this sheet, countries should:</t>
    </r>
  </si>
  <si>
    <r>
      <t xml:space="preserve">            a) Select appropriate </t>
    </r>
    <r>
      <rPr>
        <b/>
        <i/>
        <sz val="11"/>
        <rFont val="Calibri"/>
        <family val="2"/>
        <scheme val="minor"/>
      </rPr>
      <t>'Equipment model'</t>
    </r>
    <r>
      <rPr>
        <i/>
        <sz val="11"/>
        <rFont val="Calibri"/>
        <family val="2"/>
        <scheme val="minor"/>
      </rPr>
      <t xml:space="preserve"> against the listed equipment types. </t>
    </r>
  </si>
  <si>
    <r>
      <t xml:space="preserve">            b) Fill out the</t>
    </r>
    <r>
      <rPr>
        <b/>
        <i/>
        <sz val="11"/>
        <rFont val="Calibri"/>
        <family val="2"/>
        <scheme val="minor"/>
      </rPr>
      <t xml:space="preserve"> 'Estimated service bundle cost' </t>
    </r>
    <r>
      <rPr>
        <i/>
        <sz val="11"/>
        <rFont val="Calibri"/>
        <family val="2"/>
        <scheme val="minor"/>
      </rPr>
      <t xml:space="preserve">and </t>
    </r>
    <r>
      <rPr>
        <b/>
        <i/>
        <sz val="11"/>
        <rFont val="Calibri"/>
        <family val="2"/>
        <scheme val="minor"/>
      </rPr>
      <t>'Number of equipment'</t>
    </r>
    <r>
      <rPr>
        <i/>
        <sz val="11"/>
        <rFont val="Calibri"/>
        <family val="2"/>
        <scheme val="minor"/>
      </rPr>
      <t xml:space="preserve"> requested. </t>
    </r>
  </si>
  <si>
    <r>
      <t>- The</t>
    </r>
    <r>
      <rPr>
        <b/>
        <sz val="11"/>
        <color theme="1"/>
        <rFont val="Calibri"/>
        <family val="2"/>
        <scheme val="minor"/>
      </rPr>
      <t xml:space="preserve"> 'Equipment make', 'Vaccine capacity', "Freezer gross volume', </t>
    </r>
    <r>
      <rPr>
        <sz val="11"/>
        <color theme="1"/>
        <rFont val="Calibri"/>
        <family val="2"/>
        <scheme val="minor"/>
      </rPr>
      <t xml:space="preserve">and </t>
    </r>
    <r>
      <rPr>
        <b/>
        <sz val="11"/>
        <color theme="1"/>
        <rFont val="Calibri"/>
        <family val="2"/>
        <scheme val="minor"/>
      </rPr>
      <t xml:space="preserve">'PQS Indicative Prices' </t>
    </r>
    <r>
      <rPr>
        <sz val="11"/>
        <color theme="1"/>
        <rFont val="Calibri"/>
        <family val="2"/>
        <scheme val="minor"/>
      </rPr>
      <t>will be populated automatically from the '</t>
    </r>
    <r>
      <rPr>
        <sz val="11"/>
        <color theme="8"/>
        <rFont val="Calibri"/>
        <family val="2"/>
        <scheme val="minor"/>
      </rPr>
      <t>Specified CCE Model Price
List</t>
    </r>
    <r>
      <rPr>
        <sz val="11"/>
        <color theme="1"/>
        <rFont val="Calibri"/>
        <family val="2"/>
        <scheme val="minor"/>
      </rPr>
      <t xml:space="preserve">' worksheet.  </t>
    </r>
  </si>
  <si>
    <r>
      <rPr>
        <sz val="11"/>
        <rFont val="Calibri"/>
        <family val="2"/>
        <scheme val="minor"/>
      </rPr>
      <t xml:space="preserve">- The funding mechanism will support the purchase of </t>
    </r>
    <r>
      <rPr>
        <b/>
        <sz val="11"/>
        <rFont val="Calibri"/>
        <family val="2"/>
        <scheme val="minor"/>
      </rPr>
      <t>spare parts for newly purchased CCE</t>
    </r>
    <r>
      <rPr>
        <sz val="11"/>
        <rFont val="Calibri"/>
        <family val="2"/>
        <scheme val="minor"/>
      </rPr>
      <t>. Spare parts prices can be found on UNICEF supply catalog</t>
    </r>
  </si>
  <si>
    <t>See link for UNICEF Supply catalog for price of spare parts</t>
  </si>
  <si>
    <r>
      <t xml:space="preserve">- A </t>
    </r>
    <r>
      <rPr>
        <b/>
        <sz val="11"/>
        <color theme="1"/>
        <rFont val="Calibri"/>
        <family val="2"/>
        <scheme val="minor"/>
      </rPr>
      <t xml:space="preserve">6% buffer on total equipment cost </t>
    </r>
    <r>
      <rPr>
        <sz val="11"/>
        <color theme="1"/>
        <rFont val="Calibri"/>
        <family val="2"/>
        <scheme val="minor"/>
      </rPr>
      <t xml:space="preserve">is built into </t>
    </r>
    <r>
      <rPr>
        <b/>
        <sz val="11"/>
        <color theme="1"/>
        <rFont val="Calibri"/>
        <family val="2"/>
        <scheme val="minor"/>
      </rPr>
      <t>the budget.</t>
    </r>
    <r>
      <rPr>
        <sz val="11"/>
        <color theme="1"/>
        <rFont val="Calibri"/>
        <family val="2"/>
        <scheme val="minor"/>
      </rPr>
      <t xml:space="preserve"> This will cover currency variations, demurrage and associated costs.</t>
    </r>
  </si>
  <si>
    <r>
      <t>4. The '</t>
    </r>
    <r>
      <rPr>
        <sz val="11"/>
        <color theme="8"/>
        <rFont val="Calibri"/>
        <family val="2"/>
        <scheme val="minor"/>
      </rPr>
      <t>CCE Options Summary</t>
    </r>
    <r>
      <rPr>
        <sz val="11"/>
        <color theme="1"/>
        <rFont val="Calibri"/>
        <family val="2"/>
        <scheme val="minor"/>
      </rPr>
      <t xml:space="preserve">' spreadsheet should be used to compare the total budgets across the selected CCE Model Options </t>
    </r>
  </si>
  <si>
    <r>
      <t xml:space="preserve">          - </t>
    </r>
    <r>
      <rPr>
        <b/>
        <sz val="11"/>
        <color theme="1"/>
        <rFont val="Calibri"/>
        <family val="2"/>
        <scheme val="minor"/>
      </rPr>
      <t>Total CCE units for procurement (WICR+ILR+SDD)</t>
    </r>
    <r>
      <rPr>
        <sz val="11"/>
        <color theme="1"/>
        <rFont val="Calibri"/>
        <family val="2"/>
        <scheme val="minor"/>
      </rPr>
      <t xml:space="preserve"> compares the total number of WICR, WIFR, ILR and SDD units that are procured under Options A, B and C</t>
    </r>
  </si>
  <si>
    <r>
      <t xml:space="preserve">- </t>
    </r>
    <r>
      <rPr>
        <b/>
        <sz val="11"/>
        <color theme="1"/>
        <rFont val="Calibri"/>
        <family val="2"/>
        <scheme val="minor"/>
      </rPr>
      <t>Total WICR/FR for leasing</t>
    </r>
    <r>
      <rPr>
        <sz val="11"/>
        <color theme="1"/>
        <rFont val="Calibri"/>
        <family val="2"/>
        <scheme val="minor"/>
      </rPr>
      <t xml:space="preserve"> compares the total number of WICR units being proposed for long and short-term leasing</t>
    </r>
  </si>
  <si>
    <r>
      <t xml:space="preserve">- </t>
    </r>
    <r>
      <rPr>
        <b/>
        <sz val="11"/>
        <color theme="1"/>
        <rFont val="Calibri"/>
        <family val="2"/>
        <scheme val="minor"/>
      </rPr>
      <t>Total leasing costs</t>
    </r>
    <r>
      <rPr>
        <sz val="11"/>
        <color theme="1"/>
        <rFont val="Calibri"/>
        <family val="2"/>
        <scheme val="minor"/>
      </rPr>
      <t xml:space="preserve"> compares the total leasing costs (including procurement contracting fees)</t>
    </r>
  </si>
  <si>
    <r>
      <t xml:space="preserve"> - </t>
    </r>
    <r>
      <rPr>
        <b/>
        <sz val="11"/>
        <color theme="1"/>
        <rFont val="Calibri"/>
        <family val="2"/>
        <scheme val="minor"/>
      </rPr>
      <t>Total budget (All devices)</t>
    </r>
    <r>
      <rPr>
        <sz val="11"/>
        <color theme="1"/>
        <rFont val="Calibri"/>
        <family val="2"/>
        <scheme val="minor"/>
      </rPr>
      <t xml:space="preserve"> compares the total cost of CCE procurement for all device procurements (incl 6% buffer, freight charges, leasing costs and UNICEF procurement fees) under each option and highlights the most cost-effective option on an average $/CCE basis.</t>
    </r>
  </si>
  <si>
    <r>
      <t xml:space="preserve">            a) </t>
    </r>
    <r>
      <rPr>
        <b/>
        <i/>
        <sz val="11"/>
        <rFont val="Calibri"/>
        <family val="2"/>
        <scheme val="minor"/>
      </rPr>
      <t>Finalize</t>
    </r>
    <r>
      <rPr>
        <i/>
        <sz val="11"/>
        <rFont val="Calibri"/>
        <family val="2"/>
        <scheme val="minor"/>
      </rPr>
      <t xml:space="preserve"> the CCE Model Option (cell E11)</t>
    </r>
  </si>
  <si>
    <r>
      <t xml:space="preserve">            b)</t>
    </r>
    <r>
      <rPr>
        <b/>
        <i/>
        <sz val="11"/>
        <rFont val="Calibri"/>
        <family val="2"/>
        <scheme val="minor"/>
      </rPr>
      <t xml:space="preserve"> Explain</t>
    </r>
    <r>
      <rPr>
        <i/>
        <sz val="11"/>
        <rFont val="Calibri"/>
        <family val="2"/>
        <scheme val="minor"/>
      </rPr>
      <t xml:space="preserve"> rationale for selecting final CCE Model Option (cell A18)</t>
    </r>
  </si>
  <si>
    <t>Summary comparison of country choices</t>
  </si>
  <si>
    <t>Section 1: Comparing cost effectiveness of CCE model options</t>
  </si>
  <si>
    <t>Option A</t>
  </si>
  <si>
    <t>Option B</t>
  </si>
  <si>
    <t>Option C</t>
  </si>
  <si>
    <t>Preferred Country option</t>
  </si>
  <si>
    <t>Total WICR units for long-term leasing</t>
  </si>
  <si>
    <t>Total WICR units for short-term 'bridge' leasing</t>
  </si>
  <si>
    <t>Total leasing costs*</t>
  </si>
  <si>
    <t>Total budget (All devices)**</t>
  </si>
  <si>
    <t>* Includes Procurement service contracting fees</t>
  </si>
  <si>
    <t>**Total budget row represents the total budget needs including equipment costs, buffer, international freight, leasing costs and UNICEF procurement and contracting fees for each option</t>
  </si>
  <si>
    <t>Section 2: Please explain the rationale for selecting the final option below</t>
  </si>
  <si>
    <t>TOTAL</t>
  </si>
  <si>
    <t>Type of equipment</t>
  </si>
  <si>
    <t>Equipment model</t>
  </si>
  <si>
    <t>Equipment make</t>
  </si>
  <si>
    <t>Vaccine capacity (L)</t>
  </si>
  <si>
    <t>Freezer gross volume (L)</t>
  </si>
  <si>
    <t>PQS indicative equipment unit price $US</t>
  </si>
  <si>
    <t>Estimated service bundle cost $US</t>
  </si>
  <si>
    <t>Total unit cost
including service bundle cost $US</t>
  </si>
  <si>
    <t>Number of equipment</t>
  </si>
  <si>
    <t>Total amount
$US</t>
  </si>
  <si>
    <t>Select from dropdown list</t>
  </si>
  <si>
    <t xml:space="preserve">Enter cost within service bundle price range </t>
  </si>
  <si>
    <t>Enter quantity</t>
  </si>
  <si>
    <t>_1. Walk in cold rooms</t>
  </si>
  <si>
    <t>_2. Walk in cold rooms with freezers</t>
  </si>
  <si>
    <t>_3. Short term lease for Walk in cold rooms</t>
  </si>
  <si>
    <t>30 cbm</t>
  </si>
  <si>
    <t>_4. Leasing Walk in cold rooms or freezer room</t>
  </si>
  <si>
    <t>30 cbm LT</t>
  </si>
  <si>
    <t>_5. On grid ILR_without freezer comp.</t>
  </si>
  <si>
    <t>_6. On grid ILR_with freezer comp.</t>
  </si>
  <si>
    <t>_7. On grid freezers</t>
  </si>
  <si>
    <t>_8. Off grid SDD refrigerators_without freezer comp.</t>
  </si>
  <si>
    <t>_9. Off grid SDD refrigerators_with freezer comp.</t>
  </si>
  <si>
    <t>_10. Off grid SDD freezer</t>
  </si>
  <si>
    <t>_11. Temperature monitoring device_30DTR</t>
  </si>
  <si>
    <t>_12. Remote temperature monitoring devices_RTMDs</t>
  </si>
  <si>
    <t>_13. Standard vaccine carriers</t>
  </si>
  <si>
    <t>_14. Freeze free vaccine carriers</t>
  </si>
  <si>
    <t>_15. Standard vaccine cold boxes</t>
  </si>
  <si>
    <t>_16. Freeze free cold boxes</t>
  </si>
  <si>
    <t xml:space="preserve">_17. Voltage regulators for equipment </t>
  </si>
  <si>
    <t>_18. Ice packs</t>
  </si>
  <si>
    <t>_19. Spare parts for new ILR equipment without freezer</t>
  </si>
  <si>
    <t>_20. Spare parts for new ILR equipment with freezer</t>
  </si>
  <si>
    <t>_21. Spare parts for new freezer equipment</t>
  </si>
  <si>
    <t>_22. Spare parts for new SDD without freezer comp.</t>
  </si>
  <si>
    <t>_23. Spare parts for new SDD with freezer comp.</t>
  </si>
  <si>
    <t>_24. Spare parts for new SDD freezer</t>
  </si>
  <si>
    <t>Total Equipment Budget (excluding Leasing costs)</t>
  </si>
  <si>
    <t>Total estimated International Freight Fees $US</t>
  </si>
  <si>
    <t>Total Budget (Incl. 6% Additional Buffer and International Freight)</t>
  </si>
  <si>
    <r>
      <t xml:space="preserve">Procurement Service Fees ( % of Budget Per UNICEF: 5%) </t>
    </r>
    <r>
      <rPr>
        <b/>
        <sz val="11"/>
        <color rgb="FFFF0000"/>
        <rFont val="Calibri"/>
        <family val="2"/>
        <scheme val="minor"/>
      </rPr>
      <t>Enter %</t>
    </r>
  </si>
  <si>
    <t>Estimated Procurement Fees $US</t>
  </si>
  <si>
    <t>Total Leasing fees</t>
  </si>
  <si>
    <t>Total Budget (Including 6% additional buffer, International Freight, leasing fees and UNICEF Procurement or contracting fees) $US</t>
  </si>
  <si>
    <t>10 cbm</t>
  </si>
  <si>
    <t>10 cbm LT</t>
  </si>
  <si>
    <t xml:space="preserve">Cold Chain Equipment List and Prices </t>
  </si>
  <si>
    <r>
      <t xml:space="preserve">Refer to these columns for on-grid device SB ranges and </t>
    </r>
    <r>
      <rPr>
        <b/>
        <i/>
        <u/>
        <sz val="11"/>
        <color theme="1"/>
        <rFont val="Calibri"/>
        <family val="2"/>
        <scheme val="minor"/>
      </rPr>
      <t xml:space="preserve">ground mounted </t>
    </r>
    <r>
      <rPr>
        <b/>
        <i/>
        <sz val="11"/>
        <color theme="1"/>
        <rFont val="Calibri"/>
        <family val="2"/>
        <scheme val="minor"/>
      </rPr>
      <t>solar panel installations</t>
    </r>
  </si>
  <si>
    <t>Refer to these columns for pole mounted solar panel installations</t>
  </si>
  <si>
    <t>Index</t>
  </si>
  <si>
    <t>Type of equipment and source of energy</t>
  </si>
  <si>
    <t>Capacity segment (L)</t>
  </si>
  <si>
    <t>Holdover/
Autonomy (days)</t>
  </si>
  <si>
    <t>Service bundle  indicative cost $US (Lower limit with Ground Mounts for Solar panels)</t>
  </si>
  <si>
    <t>Service bundle indicative cost $US (Upper limit with ground mounted solar panels for SDD)</t>
  </si>
  <si>
    <t>Service bundle  indicative cost $US (Lower limit Pole mounts)</t>
  </si>
  <si>
    <t>Service bundle indicative cost $US (Upper limit with Pole Mounts )</t>
  </si>
  <si>
    <t>Total unit cost $US
(lower limit ILR+ Ground mount)</t>
  </si>
  <si>
    <t>Total unit cost $US 
(upper limit ILR+ Ground mount)</t>
  </si>
  <si>
    <t>Solar Panel Mounting</t>
  </si>
  <si>
    <t>_1. Walk-in cold rooms</t>
  </si>
  <si>
    <t>Foster</t>
  </si>
  <si>
    <t>Foster 10 cbm (Mono cooling unit)</t>
  </si>
  <si>
    <t>-</t>
  </si>
  <si>
    <t>NA</t>
  </si>
  <si>
    <t>Haier</t>
  </si>
  <si>
    <t>Haier 10 cbm  (Mono cooling unit)</t>
  </si>
  <si>
    <t>Porkka</t>
  </si>
  <si>
    <t>Porkka 10 cbm  (Mono cooling unit)</t>
  </si>
  <si>
    <t>Viessmann</t>
  </si>
  <si>
    <t>Viessmann 10 cbm  (Mono cooling unit)</t>
  </si>
  <si>
    <t>N/A</t>
  </si>
  <si>
    <t>Zhendre</t>
  </si>
  <si>
    <t>Zhendre 10 cbm  (Mono cooling unit)</t>
  </si>
  <si>
    <t>Pole Mount</t>
  </si>
  <si>
    <t>Foster 30 cbm (Mono cooling unit)</t>
  </si>
  <si>
    <t>Ground Mount</t>
  </si>
  <si>
    <t>Haier 30 cbm (Mono cooling unit)</t>
  </si>
  <si>
    <t>Haier 30 cbm (Split cooling unit)</t>
  </si>
  <si>
    <t>Porkka 30 cbm (Mono cooling unit)</t>
  </si>
  <si>
    <t>Porkka 30 cbm (Split cooling unit)</t>
  </si>
  <si>
    <t>Viessmann 30 cbm (Mono cooling unit)</t>
  </si>
  <si>
    <t>Viessmann 30 cbm (Split cooling unit)</t>
  </si>
  <si>
    <t>Zhendre 30 cbm (Mono cooling unit)</t>
  </si>
  <si>
    <t>Zhendre 30 cbm (Split cooling unit)</t>
  </si>
  <si>
    <t>40 cbm</t>
  </si>
  <si>
    <t>Foster 40 cbm (Mono cooling unit)</t>
  </si>
  <si>
    <t>Haier 40 cbm  (Mono cooling unit)</t>
  </si>
  <si>
    <t>Haier 40 cbm (Split cooling unit)</t>
  </si>
  <si>
    <t>Porkka 40 cbm  (Mono cooling unit)</t>
  </si>
  <si>
    <t>Porkka 40 cbm (Split cooling unit)</t>
  </si>
  <si>
    <t>Viessmann 40 cbm  (Mono cooling unit)</t>
  </si>
  <si>
    <t>Viessmann 40 cbm (Split cooling unit)</t>
  </si>
  <si>
    <t>Zhendre 40 cbm  (Mono cooling unit)</t>
  </si>
  <si>
    <t>Zhendre 40 cbm (Split cooling unit)</t>
  </si>
  <si>
    <t>_2. Walk-in cold rooms with freezers</t>
  </si>
  <si>
    <t>Haier 40cbm (Mono cooling unit)</t>
  </si>
  <si>
    <t>Haier 40cbm (Split cooling unit)</t>
  </si>
  <si>
    <t>Porkka 40cbm (Mono cooling unit)</t>
  </si>
  <si>
    <t>Porkka 40cbm (Split cooling unit)</t>
  </si>
  <si>
    <t>Viessmann 40cbm (Mono cooling unit)</t>
  </si>
  <si>
    <t>Viessmann 40cbm (Split cooling unit)</t>
  </si>
  <si>
    <t>Zhendre 40cbm (Mono cooling unit)</t>
  </si>
  <si>
    <t>Zhendre 40cbm (Split cooling unit)</t>
  </si>
  <si>
    <t>20 cbm</t>
  </si>
  <si>
    <t>20 cbm LT</t>
  </si>
  <si>
    <t>40 cbm LT</t>
  </si>
  <si>
    <t xml:space="preserve">Godrej &amp; Boyce </t>
  </si>
  <si>
    <t>1. Countries should plan with these prices if they request specific CCE make and model</t>
  </si>
  <si>
    <t>B Medical</t>
  </si>
  <si>
    <t>TCW 40R AC</t>
  </si>
  <si>
    <t>WHO PQS Catalogue</t>
  </si>
  <si>
    <t>Aucma</t>
  </si>
  <si>
    <t>CFD-50</t>
  </si>
  <si>
    <t>GVR 51 Lite AC</t>
  </si>
  <si>
    <t>4. Service bundle costs are Gavi planning estimates. Lower limit estimates should be used for facilities closest to
 the distribution point while the upper limit estimates should be used for facilities farthest from the distribution point.</t>
  </si>
  <si>
    <t>Vestfrost</t>
  </si>
  <si>
    <t>VLS 204A</t>
  </si>
  <si>
    <t>*Purchases for 30DTRs should be limited to equipment storing Covid vaccine only</t>
  </si>
  <si>
    <t>HBC 80</t>
  </si>
  <si>
    <t xml:space="preserve">*Purchases for voltage regulators is limited to equipment storing Covid vaccines only   </t>
  </si>
  <si>
    <t>GVR 75 Lite AC</t>
  </si>
  <si>
    <t>TCW 80 AC</t>
  </si>
  <si>
    <t>VLS 304A AC</t>
  </si>
  <si>
    <t>GVR 99 Lite AC</t>
  </si>
  <si>
    <t>HBC-120</t>
  </si>
  <si>
    <t>VLS 404A AC</t>
  </si>
  <si>
    <t>Dulas Solar</t>
  </si>
  <si>
    <t>VC 225 ILR</t>
  </si>
  <si>
    <t>HBC 260</t>
  </si>
  <si>
    <t>GVR 225 AC</t>
  </si>
  <si>
    <t>TCW 4000 AC</t>
  </si>
  <si>
    <t>HBCD - 90</t>
  </si>
  <si>
    <t>GVR 55 FF AC</t>
  </si>
  <si>
    <t>VLS 064 RF AC</t>
  </si>
  <si>
    <t>TCW 2000 AC</t>
  </si>
  <si>
    <t>DW-25W147</t>
  </si>
  <si>
    <t>MF 114</t>
  </si>
  <si>
    <t>HBD 116</t>
  </si>
  <si>
    <t>DW-25W300</t>
  </si>
  <si>
    <t>MF 314</t>
  </si>
  <si>
    <t>HBD 286</t>
  </si>
  <si>
    <t>TCW 40R SDD</t>
  </si>
  <si>
    <t>GVR 50 DC</t>
  </si>
  <si>
    <t>CFD-50 SDD</t>
  </si>
  <si>
    <t>VC 50 SDD</t>
  </si>
  <si>
    <t>VLS 054A SDD</t>
  </si>
  <si>
    <t>HTC 110 SDD</t>
  </si>
  <si>
    <t>VC 88 SDD</t>
  </si>
  <si>
    <t>VLS 094A SDD</t>
  </si>
  <si>
    <t>GVR 100 DC</t>
  </si>
  <si>
    <t>HTC-120</t>
  </si>
  <si>
    <t>VC 200 SDD</t>
  </si>
  <si>
    <t>VLS 154A SDD</t>
  </si>
  <si>
    <t>HTC-240</t>
  </si>
  <si>
    <t>TCW 4000 SDD</t>
  </si>
  <si>
    <t>TCW 40 SDD</t>
  </si>
  <si>
    <t>HTCD 90 SDD</t>
  </si>
  <si>
    <t>VLS 056 RF SDD</t>
  </si>
  <si>
    <t>VC 60 SDD</t>
  </si>
  <si>
    <t>GVR 55 FF DC</t>
  </si>
  <si>
    <t>TCW 2043 SDD</t>
  </si>
  <si>
    <t>HTCD 160 SDD</t>
  </si>
  <si>
    <t>VC 150 SDD</t>
  </si>
  <si>
    <t>VFS 048 SDD</t>
  </si>
  <si>
    <t>HTD 40 SDD</t>
  </si>
  <si>
    <t>TFW 40 SDD</t>
  </si>
  <si>
    <t>Berlinger</t>
  </si>
  <si>
    <t>Fridge-Tag 2 E</t>
  </si>
  <si>
    <t>Beyond Wireless</t>
  </si>
  <si>
    <t>Nexleaf</t>
  </si>
  <si>
    <t>&lt;5L</t>
  </si>
  <si>
    <t>AOV</t>
  </si>
  <si>
    <t>AFVC 46</t>
  </si>
  <si>
    <t>Blowkings</t>
  </si>
  <si>
    <t>BK-VC-FF 1.6L</t>
  </si>
  <si>
    <t xml:space="preserve">Qingdao Leff </t>
  </si>
  <si>
    <t>FFVC-1.7L</t>
  </si>
  <si>
    <t>FFCB-15L</t>
  </si>
  <si>
    <t>Sollatek</t>
  </si>
  <si>
    <t>APEX</t>
  </si>
  <si>
    <t>Blow Kings</t>
  </si>
  <si>
    <t xml:space="preserve">Nilkamal </t>
  </si>
  <si>
    <t>B  Medical</t>
  </si>
  <si>
    <t>RCW1</t>
  </si>
  <si>
    <t>&gt;15L</t>
  </si>
  <si>
    <t>0.3L</t>
  </si>
  <si>
    <t>0.4L</t>
  </si>
  <si>
    <t>0.6L</t>
  </si>
  <si>
    <t>AIP3</t>
  </si>
  <si>
    <t>AIIP03</t>
  </si>
  <si>
    <t>BK V4H</t>
  </si>
  <si>
    <t>BIP-3</t>
  </si>
  <si>
    <t>AIP4</t>
  </si>
  <si>
    <t>AIIP04</t>
  </si>
  <si>
    <t>BK 4</t>
  </si>
  <si>
    <t>BIP-4</t>
  </si>
  <si>
    <t>AIP6</t>
  </si>
  <si>
    <t>AIIP06</t>
  </si>
  <si>
    <t>BK 6</t>
  </si>
  <si>
    <t>BIP-6</t>
  </si>
  <si>
    <t>Icepack 0.6L - set of 24</t>
  </si>
  <si>
    <r>
      <t xml:space="preserve">Program support cost (% of leasing costs per UNICEF: 8%) </t>
    </r>
    <r>
      <rPr>
        <b/>
        <sz val="11"/>
        <rFont val="Calibri"/>
        <family val="2"/>
        <scheme val="minor"/>
      </rPr>
      <t>Enter %</t>
    </r>
  </si>
  <si>
    <t>Estimated Program Support Cost $US</t>
  </si>
  <si>
    <r>
      <t>- C</t>
    </r>
    <r>
      <rPr>
        <sz val="11"/>
        <rFont val="Calibri"/>
        <family val="2"/>
        <scheme val="minor"/>
      </rPr>
      <t xml:space="preserve">ountries need to </t>
    </r>
    <r>
      <rPr>
        <b/>
        <sz val="11"/>
        <rFont val="Calibri"/>
        <family val="2"/>
        <scheme val="minor"/>
      </rPr>
      <t>specifically request for 30 DTR or RTMDs and/or voltage regulators</t>
    </r>
    <r>
      <rPr>
        <sz val="11"/>
        <rFont val="Calibri"/>
        <family val="2"/>
        <scheme val="minor"/>
      </rPr>
      <t xml:space="preserve"> in the line items of the template if </t>
    </r>
    <r>
      <rPr>
        <b/>
        <sz val="11"/>
        <rFont val="Calibri"/>
        <family val="2"/>
        <scheme val="minor"/>
      </rPr>
      <t>purchased for existing (in-country) equipment</t>
    </r>
    <r>
      <rPr>
        <sz val="11"/>
        <rFont val="Calibri"/>
        <family val="2"/>
        <scheme val="minor"/>
      </rPr>
      <t xml:space="preserve"> (as appropriate) only </t>
    </r>
    <r>
      <rPr>
        <b/>
        <sz val="11"/>
        <rFont val="Calibri"/>
        <family val="2"/>
        <scheme val="minor"/>
      </rPr>
      <t xml:space="preserve">for units where they are planning to store Covid vaccines. </t>
    </r>
  </si>
  <si>
    <r>
      <t xml:space="preserve">- A </t>
    </r>
    <r>
      <rPr>
        <b/>
        <sz val="11"/>
        <color theme="1"/>
        <rFont val="Calibri"/>
        <family val="2"/>
        <scheme val="minor"/>
      </rPr>
      <t>Procurement fee of 5%</t>
    </r>
    <r>
      <rPr>
        <sz val="11"/>
        <color theme="1"/>
        <rFont val="Calibri"/>
        <family val="2"/>
        <scheme val="minor"/>
      </rPr>
      <t xml:space="preserve"> will be levied on the equipment budget to cover UNICEF administrative costs. For countries opting to lease walk-in cold room capacity, a program support cost of 8% will be levied on the total leasing budget.</t>
    </r>
  </si>
  <si>
    <t>Blulog</t>
  </si>
  <si>
    <t>Ikhaya</t>
  </si>
  <si>
    <t>ICE3 (WICR Model BC141) + 3 years data/portal access</t>
  </si>
  <si>
    <t>VM 1000 (WICR Model)+ 3 years data/portal access</t>
  </si>
  <si>
    <t>ICE3 EXTRA - MODEL BC440 (2 WICR Model) + 3 years data/portal access</t>
  </si>
  <si>
    <t>TDL2-5Y data logger (2 WICR Model) + 3 years data/portal access</t>
  </si>
  <si>
    <t>VM 1000 (2 WICR Model)+ 3 years data/portal access</t>
  </si>
  <si>
    <t>ICE3 EXTRA - MODEL BC440 (3 WICR Model)+ 3 years data/portal access</t>
  </si>
  <si>
    <t>TDL2-5Y data logger (3 WICR Model)+ 3 years data/portal access</t>
  </si>
  <si>
    <t>VM 1000 (Refrigerator model)+ 3 years data/portal access</t>
  </si>
  <si>
    <t>ColdTrace 5 (Refrigerator model CT5)+ 3 years data/portal access</t>
  </si>
  <si>
    <t>Fridge-tag 3 GSM (Refrigerator model)+ 3 years data/portal access</t>
  </si>
  <si>
    <t>Haier U-Cool (Refrigerator model)+ 3 years data/portal access</t>
  </si>
  <si>
    <t>ICE3 (Refrigerator Model BC141)+ 3 years data/portal access</t>
  </si>
  <si>
    <t xml:space="preserve">3. Indicated PQS Unit/UNICEF LTA prices are for planning purposes and are the highest unit prices provided for each equipment </t>
  </si>
  <si>
    <t>International Freight per unit (WICR/WIFR- Categories 1 and 2)</t>
  </si>
  <si>
    <t>International Freight per unit (ILRs and SDDs- Categories 5- 10)</t>
  </si>
  <si>
    <t>International Freight per unit (TMD - Category 11)</t>
  </si>
  <si>
    <t>International Freight per unit (RTMD- Category 12)</t>
  </si>
  <si>
    <t>International Freight per unit (Vaccine carriers- Categories 13 and 14)</t>
  </si>
  <si>
    <t>International Freight per unit (Cold boxes Category 15 and 16)</t>
  </si>
  <si>
    <t>International Freight per unit (Voltage regulators- Category 17)</t>
  </si>
  <si>
    <t>International Freight per unit (Ice packs- Category 18)</t>
  </si>
  <si>
    <r>
      <t xml:space="preserve">          b)  For budget planning purposes,  indicative</t>
    </r>
    <r>
      <rPr>
        <b/>
        <sz val="11"/>
        <color theme="1"/>
        <rFont val="Calibri"/>
        <family val="2"/>
        <scheme val="minor"/>
      </rPr>
      <t xml:space="preserve"> international freight</t>
    </r>
    <r>
      <rPr>
        <sz val="11"/>
        <color theme="1"/>
        <rFont val="Calibri"/>
        <family val="2"/>
        <scheme val="minor"/>
      </rPr>
      <t xml:space="preserve"> per unit charges have been provided although these may vary depending on destination - 
                 sea port  delivery versus landlocked countries. </t>
    </r>
  </si>
  <si>
    <t>Icepack 0.3L - set of 40</t>
  </si>
  <si>
    <t xml:space="preserve">          d) RTMD is mandatory for central/regional level CCE. For Walk in Cold Rooms and/or freezer rooms, please select an appropriate voltage stabiliser</t>
  </si>
  <si>
    <t>Capacity segment</t>
  </si>
  <si>
    <t>Procurement Service Fees ( % of Budget Per UNICEF: 5%)</t>
  </si>
  <si>
    <t>_1.Walkincoldrooms</t>
  </si>
  <si>
    <t>_2.Walkincoldroomswithfreezers</t>
  </si>
  <si>
    <t>_3. Walk in freezers</t>
  </si>
  <si>
    <t xml:space="preserve"> Walk in cold rooms</t>
  </si>
  <si>
    <t xml:space="preserve"> Walk in cold rooms with freezers</t>
  </si>
  <si>
    <t xml:space="preserve"> Walk in freezers</t>
  </si>
  <si>
    <t xml:space="preserve"> Short term lease for Walk in cold rooms</t>
  </si>
  <si>
    <t xml:space="preserve"> Leasing Walk in cold rooms or freezer room</t>
  </si>
  <si>
    <t xml:space="preserve"> On grid ILR_without freezer comp</t>
  </si>
  <si>
    <t xml:space="preserve"> On grid ILR_with freezer comp</t>
  </si>
  <si>
    <t xml:space="preserve"> On grid freezers</t>
  </si>
  <si>
    <t xml:space="preserve"> Off grid SDD refrigerators_without freezer comp</t>
  </si>
  <si>
    <t xml:space="preserve"> Off grid SDD refrigerators_with freezer comp</t>
  </si>
  <si>
    <t xml:space="preserve"> Off grid SDD freezer</t>
  </si>
  <si>
    <t xml:space="preserve"> Temperature monitoring device_30DTR</t>
  </si>
  <si>
    <t xml:space="preserve"> Remote temperature monitoring devices_RTMDs</t>
  </si>
  <si>
    <t xml:space="preserve"> Freeze free vaccine carriers</t>
  </si>
  <si>
    <t xml:space="preserve"> Freeze free cold boxes</t>
  </si>
  <si>
    <t xml:space="preserve"> Voltage regulators for equipment </t>
  </si>
  <si>
    <t xml:space="preserve"> Ice packs</t>
  </si>
  <si>
    <t xml:space="preserve"> Spare parts for new ILR equipment without freezer</t>
  </si>
  <si>
    <t xml:space="preserve"> Spare parts for new ILR equipment with freezer</t>
  </si>
  <si>
    <t xml:space="preserve"> Spare parts for new freezer equipment</t>
  </si>
  <si>
    <t xml:space="preserve"> Spare parts for new SDD without freezer comp</t>
  </si>
  <si>
    <t xml:space="preserve"> Spare parts for new SDD with freezer comp</t>
  </si>
  <si>
    <t xml:space="preserve"> Spare parts for new SDD freezer</t>
  </si>
  <si>
    <t>_3.Walkinfreezers</t>
  </si>
  <si>
    <t>_4.ShorttermleaseforWalkincoldrooms</t>
  </si>
  <si>
    <t>_5.LeasingWalkincoldroomsorfreezerroom</t>
  </si>
  <si>
    <t>_6.OngridILR_withoutfreezercomp</t>
  </si>
  <si>
    <t>_7.OngridILR_withfreezercomp</t>
  </si>
  <si>
    <t>_8.Ongridfreezers</t>
  </si>
  <si>
    <t>_9.OffgridSDDrefrigerators_withoutfreezercomp</t>
  </si>
  <si>
    <t>_10.OffgridSDDrefrigerators_withfreezercomp</t>
  </si>
  <si>
    <t>_11.OffgridSDDfreezer</t>
  </si>
  <si>
    <t>_12.Temperaturemonitoringdevice_30DTR</t>
  </si>
  <si>
    <t>_13.Remotetemperaturemonitoringdevices_RTMDs</t>
  </si>
  <si>
    <t>_15.Freezefreevaccinecarriers</t>
  </si>
  <si>
    <t>typeofequipment</t>
  </si>
  <si>
    <t>_4. Short term lease for Walk in cold rooms</t>
  </si>
  <si>
    <t>_5. Leasing Walk in cold rooms or freezer room</t>
  </si>
  <si>
    <t>_6. On grid ILR_without freezer comp</t>
  </si>
  <si>
    <t>_7. On grid ILR_with freezer comp</t>
  </si>
  <si>
    <t>_8. On grid freezers</t>
  </si>
  <si>
    <t>_9. Off grid SDD refrigerators_without freezer comp</t>
  </si>
  <si>
    <t>_10. Off grid SDD refrigerators_with freezer comp</t>
  </si>
  <si>
    <t>_11. Off grid SDD freezer</t>
  </si>
  <si>
    <t>_12. Temperature monitoring device_30DTR</t>
  </si>
  <si>
    <t>_13. Remote temperature monitoring devices_RTMDs</t>
  </si>
  <si>
    <t>_14. Standard vaccine carriers</t>
  </si>
  <si>
    <t>_15. Freeze free vaccine carriers</t>
  </si>
  <si>
    <t>_16. Standard vaccine cold boxes</t>
  </si>
  <si>
    <t>_17. Freeze free cold boxes</t>
  </si>
  <si>
    <t xml:space="preserve">_18. Voltage regulators for equipment </t>
  </si>
  <si>
    <t>_19. Ice packs</t>
  </si>
  <si>
    <t>_20. Spare parts for new ILR equipment without freezer</t>
  </si>
  <si>
    <t>_21. Spare parts for new ILR equipment with freezer</t>
  </si>
  <si>
    <t>_22. Spare parts for new freezer equipment</t>
  </si>
  <si>
    <t>_23. Spare parts for new SDD without freezer comp</t>
  </si>
  <si>
    <t>_24. Spare parts for new SDD with freezer comp</t>
  </si>
  <si>
    <t>_25. Spare parts for new SDD freezer</t>
  </si>
  <si>
    <t>Dropdown table 2-&gt; Capacity segment</t>
  </si>
  <si>
    <t>Dropdown table 3 -&gt; CCE model based on CCE type and capacity segment</t>
  </si>
  <si>
    <t>Dropdown table 1-&gt; Type of equipment</t>
  </si>
  <si>
    <t>Reference table of product categories with NO service bundle costs</t>
  </si>
  <si>
    <t>Total CCE units for procurement (WICR+WIFR+ILR+SDD)</t>
  </si>
  <si>
    <t>CCE Model Selection'</t>
  </si>
  <si>
    <r>
      <t xml:space="preserve">          a)  For budget planning purposes,  service bundle estimates are: 
                        For </t>
    </r>
    <r>
      <rPr>
        <b/>
        <sz val="11"/>
        <color theme="1"/>
        <rFont val="Calibri"/>
        <family val="2"/>
        <scheme val="minor"/>
      </rPr>
      <t>Walk in Cold rooms</t>
    </r>
    <r>
      <rPr>
        <sz val="11"/>
        <color theme="1"/>
        <rFont val="Calibri"/>
        <family val="2"/>
        <scheme val="minor"/>
      </rPr>
      <t xml:space="preserve">: $11,000- $15,000 (10 cbm); $16,500- $23,000 (30cbm),  $18,500- $26,000 (40cbm)
                               </t>
    </r>
    <r>
      <rPr>
        <b/>
        <sz val="11"/>
        <color theme="1"/>
        <rFont val="Calibri"/>
        <family val="2"/>
        <scheme val="minor"/>
      </rPr>
      <t>Dual Walk-in Cold rooms &amp;Freezer rooms</t>
    </r>
    <r>
      <rPr>
        <sz val="11"/>
        <color theme="1"/>
        <rFont val="Calibri"/>
        <family val="2"/>
        <scheme val="minor"/>
      </rPr>
      <t xml:space="preserve"> : $ 26,000- $38,000 (25 cbm WIC/15 cbm WIF)</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On-grid equipment: </t>
    </r>
    <r>
      <rPr>
        <sz val="11"/>
        <color theme="1"/>
        <rFont val="Calibri"/>
        <family val="2"/>
        <scheme val="minor"/>
      </rPr>
      <t>$400-$1350</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Off-grid equipment: </t>
    </r>
    <r>
      <rPr>
        <sz val="11"/>
        <color theme="1"/>
        <rFont val="Calibri"/>
        <family val="2"/>
        <scheme val="minor"/>
      </rPr>
      <t xml:space="preserve">$650-$2150 (ground mount panels), $1300- $4000 (pole mount panels) 
</t>
    </r>
    <r>
      <rPr>
        <b/>
        <sz val="11"/>
        <color theme="1"/>
        <rFont val="Calibri"/>
        <family val="2"/>
        <scheme val="minor"/>
      </rPr>
      <t xml:space="preserve">                               Remote temperature monitoring devices (RTMDs): </t>
    </r>
    <r>
      <rPr>
        <sz val="11"/>
        <color theme="1"/>
        <rFont val="Calibri"/>
        <family val="2"/>
        <scheme val="minor"/>
      </rPr>
      <t xml:space="preserve">$200-$400 </t>
    </r>
  </si>
  <si>
    <r>
      <t>3. The '</t>
    </r>
    <r>
      <rPr>
        <sz val="11"/>
        <color theme="8"/>
        <rFont val="Calibri"/>
        <family val="2"/>
        <scheme val="minor"/>
      </rPr>
      <t>CCE Model selection</t>
    </r>
    <r>
      <rPr>
        <sz val="11"/>
        <color theme="1"/>
        <rFont val="Calibri"/>
        <family val="2"/>
        <scheme val="minor"/>
      </rPr>
      <t xml:space="preserve">' spreadsheet should be used to build the budget for (total) requested CCE. Building out </t>
    </r>
    <r>
      <rPr>
        <b/>
        <sz val="11"/>
        <color theme="1"/>
        <rFont val="Calibri"/>
        <family val="2"/>
        <scheme val="minor"/>
      </rPr>
      <t>all 3 options/budgets are mandatory</t>
    </r>
    <r>
      <rPr>
        <sz val="11"/>
        <color theme="1"/>
        <rFont val="Calibri"/>
        <family val="2"/>
        <scheme val="minor"/>
      </rPr>
      <t xml:space="preserve"> and </t>
    </r>
    <r>
      <rPr>
        <b/>
        <sz val="11"/>
        <color theme="1"/>
        <rFont val="Calibri"/>
        <family val="2"/>
        <scheme val="minor"/>
      </rPr>
      <t xml:space="preserve">should reflect 3 different brand selections (unless there are not three brands available, eg for freeze free cold boxes). </t>
    </r>
    <r>
      <rPr>
        <sz val="11"/>
        <color theme="1"/>
        <rFont val="Calibri"/>
        <family val="2"/>
        <scheme val="minor"/>
      </rPr>
      <t xml:space="preserve">
For each product category and equipment size (if selecting multiple options of different volume sizes within a product cateogry. eg a large IRL and a smaller ILR) then the number of units should be the same across the three budget sheets. Eg, if you need 100 units of 120L ILRs, each budget options should reflect the same quantity across different brands.</t>
    </r>
  </si>
  <si>
    <r>
      <t>In this sheet Section 1, is auto-populated based on the country inputs mentioned in '</t>
    </r>
    <r>
      <rPr>
        <sz val="11"/>
        <color rgb="FF0070C0"/>
        <rFont val="Calibri"/>
        <family val="2"/>
        <scheme val="minor"/>
      </rPr>
      <t>CCE Model selection</t>
    </r>
    <r>
      <rPr>
        <sz val="11"/>
        <color theme="1"/>
        <rFont val="Calibri"/>
        <family val="2"/>
        <scheme val="minor"/>
      </rPr>
      <t xml:space="preserve">' spreadsheet. </t>
    </r>
  </si>
  <si>
    <t>International Freight per unit (WICR/WIFR- Categories 1,2 and 3)</t>
  </si>
  <si>
    <t>International Freight per unit (ILRs and SDDs- Categories 6- 11)</t>
  </si>
  <si>
    <t>International Freight per unit (Vaccine carriers- Categories 14 and 15)</t>
  </si>
  <si>
    <t>International Freight per unit (Cold boxes Category 16 and 17)</t>
  </si>
  <si>
    <t>International Freight per unit (Ice packs- Category 19)</t>
  </si>
  <si>
    <t>WICR</t>
  </si>
  <si>
    <t>Refrigerator</t>
  </si>
  <si>
    <r>
      <t xml:space="preserve">Note: </t>
    </r>
    <r>
      <rPr>
        <i/>
        <u/>
        <sz val="11"/>
        <color rgb="FFFF0000"/>
        <rFont val="Calibri"/>
        <family val="2"/>
        <scheme val="minor"/>
      </rPr>
      <t xml:space="preserve">The country MUST state its preferred option below only after it has input all three CCE model options in the worksheets (Option A/B/C in CCE Model selection tab) </t>
    </r>
  </si>
  <si>
    <r>
      <t>The purpose of this sheet is to enable decision makers to compare the cost implications of the CCE selection options entered in the CCE Selection sheets. The total units and cost ( cells B14-D18) are auto-populated from inputs  in the worksheet (CCE Model selection).</t>
    </r>
    <r>
      <rPr>
        <i/>
        <sz val="11"/>
        <color rgb="FFFF0000"/>
        <rFont val="Calibri"/>
        <family val="2"/>
        <scheme val="minor"/>
      </rPr>
      <t xml:space="preserve"> </t>
    </r>
  </si>
  <si>
    <t>_6. On grid ILR_without freezer comp.</t>
  </si>
  <si>
    <t>_7. On grid ILR_with freezer comp.</t>
  </si>
  <si>
    <t>_9. Off grid SDD refrigerators_without freezer comp.</t>
  </si>
  <si>
    <t>_10. Off grid SDD refrigerators_with freezer comp.</t>
  </si>
  <si>
    <t>_3. Walk-in freezers</t>
  </si>
  <si>
    <t>_4. Short term lease for Walk-in cold rooms</t>
  </si>
  <si>
    <t>_5. Leasing Walk-in cold room or freezer room</t>
  </si>
  <si>
    <t>TCW 40R SDD -spare parts</t>
  </si>
  <si>
    <t>GVR 50 DC -spare parts</t>
  </si>
  <si>
    <t>CFD-50 SDD -spare parts</t>
  </si>
  <si>
    <t>VC 50 SDD -spare parts</t>
  </si>
  <si>
    <t>VLS 054A SDD -spare parts</t>
  </si>
  <si>
    <t>HTC 110 SDD -spare parts</t>
  </si>
  <si>
    <t>VC 88 SDD -spare parts</t>
  </si>
  <si>
    <t>VLS 094A SDD -spare parts</t>
  </si>
  <si>
    <t>GVR 100 DC -spare parts</t>
  </si>
  <si>
    <t>HTC-120 -spare parts</t>
  </si>
  <si>
    <t>VC 200 SDD -spare parts</t>
  </si>
  <si>
    <t>VLS 154A SDD -spare parts</t>
  </si>
  <si>
    <t>HTC-240 -spare parts</t>
  </si>
  <si>
    <t>TCW 4000 SDD -spare parts</t>
  </si>
  <si>
    <t>VLS 056 RF SDD -spare parts</t>
  </si>
  <si>
    <t>VC 60 SDD -spare parts</t>
  </si>
  <si>
    <t>GVR 55 FF DC -spare parts</t>
  </si>
  <si>
    <t>TCW 2043 SDD -spare parts</t>
  </si>
  <si>
    <t>HTCD 160 SDD -spare parts</t>
  </si>
  <si>
    <t>VC 150 SDD -spare parts</t>
  </si>
  <si>
    <t>VFS 048 SDD -spare parts</t>
  </si>
  <si>
    <t>HTD 40 SDD -spare parts</t>
  </si>
  <si>
    <t>TFW 40 SDD -spare parts</t>
  </si>
  <si>
    <t>Zhendre WIF mono block 20m3</t>
  </si>
  <si>
    <t>Zhendre WIF split type 20m3</t>
  </si>
  <si>
    <t>Haier WIF mono block 20m3</t>
  </si>
  <si>
    <t>Haier WIF split type 20m3</t>
  </si>
  <si>
    <t>Porkka WIF mono block 20m3</t>
  </si>
  <si>
    <t>Porkka WIF split type 20m3</t>
  </si>
  <si>
    <t>Viessmann WIF mono block 20m3</t>
  </si>
  <si>
    <t>Viessmann WIF split type 20m3</t>
  </si>
  <si>
    <t xml:space="preserve">2. Indicative PQS prices are from the most recent WHO PQS price list as of September 2021.  Accessible via: </t>
  </si>
  <si>
    <t>International Freight - flat fee (TMD - Category 12)</t>
  </si>
  <si>
    <t>International Freight - flat fee (RTMD- Category 13)</t>
  </si>
  <si>
    <t>International Freight - flat fee (Voltage regulators- Category 18)</t>
  </si>
  <si>
    <r>
      <t xml:space="preserve">1. This template should be filled by ALL countries applying for CDS CCE support. </t>
    </r>
    <r>
      <rPr>
        <b/>
        <sz val="11"/>
        <rFont val="Calibri"/>
        <family val="2"/>
        <scheme val="minor"/>
      </rPr>
      <t>All 3 CCE Model Options  must be completed on the CCE Model selection sheet.</t>
    </r>
  </si>
  <si>
    <t>CDS CCE Support</t>
  </si>
  <si>
    <t>Nilkamal</t>
  </si>
  <si>
    <t>BCVC46LFF</t>
  </si>
  <si>
    <t>SVS04-22E 4A</t>
  </si>
  <si>
    <t>HVS-1000E</t>
  </si>
  <si>
    <t>TCW 40R AC-spare parts</t>
  </si>
  <si>
    <t>CFD-50-spare parts</t>
  </si>
  <si>
    <t>GVR 51 Lite AC-spare parts</t>
  </si>
  <si>
    <t>VLS 174A AC-spare parts</t>
  </si>
  <si>
    <t>HBC 80-spare parts</t>
  </si>
  <si>
    <t>GVR 75 Lite AC-spare parts</t>
  </si>
  <si>
    <t>TCW 80 AC-spare parts</t>
  </si>
  <si>
    <t>VLS 304A AC-spare parts</t>
  </si>
  <si>
    <t>VLS 204A AC-spare parts</t>
  </si>
  <si>
    <t>GVR 99 Lite AC-spare parts</t>
  </si>
  <si>
    <t>HBC-120-spare parts</t>
  </si>
  <si>
    <t>VLS 404A AC-spare parts</t>
  </si>
  <si>
    <t>VC 225 ILR-spare parts</t>
  </si>
  <si>
    <t>HBC 260-spare parts</t>
  </si>
  <si>
    <t>GVR 225 AC-spare parts</t>
  </si>
  <si>
    <t>TCW 4000 AC-spare parts</t>
  </si>
  <si>
    <t xml:space="preserve">Coolfinity  </t>
  </si>
  <si>
    <t>Coolfinity IceVolt 300P-spare parts</t>
  </si>
  <si>
    <t>HBCD - 90-spare parts</t>
  </si>
  <si>
    <t>GVR 55 FF AC-spare parts</t>
  </si>
  <si>
    <t>VLS 064 RF AC-spare parts</t>
  </si>
  <si>
    <t>TCW 2000 AC-spare parts</t>
  </si>
  <si>
    <t>DW-25W147-spare parts</t>
  </si>
  <si>
    <t>MF 114-spare parts</t>
  </si>
  <si>
    <t>HBD 116-spare parts</t>
  </si>
  <si>
    <t>DW-25W300-spare parts</t>
  </si>
  <si>
    <t>MF 314-spare parts</t>
  </si>
  <si>
    <t>HBD 286-spare parts</t>
  </si>
  <si>
    <t>HBD 286 (Haier U-Cool bundled)-spare parts</t>
  </si>
  <si>
    <t>TCW 3000 AC-spare parts</t>
  </si>
  <si>
    <t>TCW 80 SDD -spare parts</t>
  </si>
  <si>
    <t>VLS 076 RF SDD -spare parts</t>
  </si>
  <si>
    <t>&gt;5L</t>
  </si>
  <si>
    <t>Arktek YBC - 5</t>
  </si>
  <si>
    <t>_14.Long term passive devices</t>
  </si>
  <si>
    <t>Long term passive devices</t>
  </si>
  <si>
    <t>_14.Longtermpassivedevices</t>
  </si>
  <si>
    <t>_16.Freezefreecoldboxes</t>
  </si>
  <si>
    <t>_17.Voltageregulatorsforequipment</t>
  </si>
  <si>
    <t>_18.Icepacks</t>
  </si>
  <si>
    <t>_19.SparepartsfornewILRequipmentwithoutfreezer</t>
  </si>
  <si>
    <t>_20.SparepartsfornewILRequipmentwithfreezer</t>
  </si>
  <si>
    <t>_21.Sparepartsfornewfreezerequipment</t>
  </si>
  <si>
    <t>_22.SparepartsfornewSDDwithoutfreezercomp</t>
  </si>
  <si>
    <t>_23.SparepartsfornewSDDwithfreezercomp</t>
  </si>
  <si>
    <t>_24.SparepartsfornewSDDfreezer</t>
  </si>
  <si>
    <t>5 - &lt;10L</t>
  </si>
  <si>
    <t>0 - &lt; 60L</t>
  </si>
  <si>
    <t>60 - &lt;120L</t>
  </si>
  <si>
    <t>&gt; - 120L</t>
  </si>
  <si>
    <t>&gt; - 15L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</si>
</sst>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00_-;\-&quot;£&quot;* #,##0.00_-;_-&quot;£&quot;* &quot;-&quot;??_-;_-@_-"/>
    <numFmt numFmtId="165" formatCode="#,##0.0"/>
    <numFmt numFmtId="166" formatCode="0.0%"/>
    <numFmt numFmtId="167" formatCode="&quot;$&quot;#,##0"/>
    <numFmt numFmtId="168" formatCode="#,##0.0;\-#,##0.0"/>
    <numFmt numFmtId="169" formatCode="[$$-2C09]#,##0"/>
    <numFmt numFmtId="170" formatCode="&quot;$&quot;#,##0.00"/>
  </numFmts>
  <fonts count="35"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8"/>
      <color theme="8" tint="-0.499984740745262"/>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4"/>
      <color theme="8" tint="-0.499984740745262"/>
      <name val="Calibri"/>
      <family val="2"/>
      <scheme val="minor"/>
    </font>
    <font>
      <sz val="14"/>
      <color theme="8" tint="-0.499984740745262"/>
      <name val="Calibri"/>
      <family val="2"/>
      <scheme val="minor"/>
    </font>
    <font>
      <b/>
      <sz val="11"/>
      <color theme="8" tint="-0.499984740745262"/>
      <name val="Calibri"/>
      <family val="2"/>
      <scheme val="minor"/>
    </font>
    <font>
      <sz val="10"/>
      <name val="Arial"/>
      <family val="2"/>
    </font>
    <font>
      <b/>
      <sz val="22"/>
      <color theme="1"/>
      <name val="Calibri"/>
      <family val="2"/>
      <scheme val="minor"/>
    </font>
    <font>
      <i/>
      <sz val="11"/>
      <color theme="4"/>
      <name val="Calibri"/>
      <family val="2"/>
      <scheme val="minor"/>
    </font>
    <font>
      <i/>
      <sz val="11"/>
      <color theme="1"/>
      <name val="Calibri"/>
      <family val="2"/>
      <scheme val="minor"/>
    </font>
    <font>
      <b/>
      <i/>
      <sz val="16"/>
      <color rgb="FFC00000"/>
      <name val="Calibri"/>
      <family val="2"/>
      <scheme val="minor"/>
    </font>
    <font>
      <sz val="11"/>
      <color rgb="FF0070C0"/>
      <name val="Calibri"/>
      <family val="2"/>
      <scheme val="minor"/>
    </font>
    <font>
      <sz val="11"/>
      <color theme="8"/>
      <name val="Calibri"/>
      <family val="2"/>
      <scheme val="minor"/>
    </font>
    <font>
      <i/>
      <sz val="11"/>
      <name val="Calibri"/>
      <family val="2"/>
      <scheme val="minor"/>
    </font>
    <font>
      <b/>
      <i/>
      <sz val="11"/>
      <name val="Calibri"/>
      <family val="2"/>
      <scheme val="minor"/>
    </font>
    <font>
      <b/>
      <sz val="11"/>
      <color theme="5"/>
      <name val="Calibri"/>
      <family val="2"/>
      <scheme val="minor"/>
    </font>
    <font>
      <b/>
      <u/>
      <sz val="14"/>
      <color theme="8" tint="-0.499984740745262"/>
      <name val="Calibri"/>
      <family val="2"/>
      <scheme val="minor"/>
    </font>
    <font>
      <i/>
      <sz val="11"/>
      <color rgb="FFFF0000"/>
      <name val="Calibri"/>
      <family val="2"/>
      <scheme val="minor"/>
    </font>
    <font>
      <i/>
      <u/>
      <sz val="11"/>
      <color rgb="FFFF0000"/>
      <name val="Calibri"/>
      <family val="2"/>
      <scheme val="minor"/>
    </font>
    <font>
      <b/>
      <i/>
      <sz val="11"/>
      <color theme="1"/>
      <name val="Calibri"/>
      <family val="2"/>
      <scheme val="minor"/>
    </font>
    <font>
      <b/>
      <i/>
      <u/>
      <sz val="11"/>
      <color theme="1"/>
      <name val="Calibri"/>
      <family val="2"/>
      <scheme val="minor"/>
    </font>
    <font>
      <i/>
      <sz val="11"/>
      <color rgb="FFC00000"/>
      <name val="Calibri"/>
      <family val="2"/>
      <scheme val="minor"/>
    </font>
    <font>
      <b/>
      <sz val="18"/>
      <color theme="5"/>
      <name val="Calibri"/>
      <family val="2"/>
      <scheme val="minor"/>
    </font>
    <font>
      <i/>
      <sz val="11"/>
      <color theme="0"/>
      <name val="Calibri"/>
      <family val="2"/>
      <scheme val="minor"/>
    </font>
    <font>
      <sz val="8"/>
      <name val="Calibri"/>
      <family val="2"/>
      <scheme val="minor"/>
    </font>
    <font>
      <b/>
      <sz val="16"/>
      <color rgb="FFC00000"/>
      <name val="Calibri"/>
      <family val="2"/>
      <scheme val="minor"/>
    </font>
    <font>
      <b/>
      <sz val="11"/>
      <color rgb="FFC00000"/>
      <name val="Calibri"/>
      <family val="2"/>
      <scheme val="minor"/>
    </font>
  </fonts>
  <fills count="32">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CD9FF"/>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206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CC99FF"/>
        <bgColor indexed="64"/>
      </patternFill>
    </fill>
    <fill>
      <patternFill patternType="solid">
        <fgColor rgb="FFFFCCFF"/>
        <bgColor indexed="64"/>
      </patternFill>
    </fill>
    <fill>
      <patternFill patternType="solid">
        <fgColor theme="3" tint="0.39997558519241921"/>
        <bgColor indexed="64"/>
      </patternFill>
    </fill>
    <fill>
      <patternFill patternType="solid">
        <fgColor rgb="FF7030A0"/>
        <bgColor indexed="64"/>
      </patternFill>
    </fill>
    <fill>
      <patternFill patternType="solid">
        <fgColor rgb="FFFFFF00"/>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rgb="FFB4C6E7"/>
        <bgColor indexed="64"/>
      </patternFill>
    </fill>
  </fills>
  <borders count="85">
    <border>
      <left/>
      <right/>
      <top/>
      <bottom/>
      <diagonal/>
    </border>
    <border>
      <left style="medium">
        <color theme="4"/>
      </left>
      <right/>
      <top style="medium">
        <color theme="4"/>
      </top>
      <bottom/>
      <diagonal/>
    </border>
    <border>
      <left/>
      <right/>
      <top style="medium">
        <color theme="4"/>
      </top>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style="thin">
        <color theme="4"/>
      </left>
      <right/>
      <top/>
      <bottom/>
      <diagonal/>
    </border>
    <border>
      <left/>
      <right/>
      <top/>
      <bottom style="medium">
        <color theme="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style="thin">
        <color auto="1"/>
      </left>
      <right style="thin">
        <color auto="1"/>
      </right>
      <top/>
      <bottom style="thin">
        <color auto="1"/>
      </bottom>
      <diagonal/>
    </border>
    <border>
      <left style="thin">
        <color auto="1"/>
      </left>
      <right style="thin">
        <color auto="1"/>
      </right>
      <top style="thick">
        <color theme="8" tint="-0.499984740745262"/>
      </top>
      <bottom/>
      <diagonal/>
    </border>
    <border>
      <left/>
      <right/>
      <top style="thick">
        <color theme="8" tint="-0.499984740745262"/>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auto="1"/>
      </top>
      <bottom/>
      <diagonal/>
    </border>
    <border>
      <left/>
      <right style="thin">
        <color auto="1"/>
      </right>
      <top style="thin">
        <color auto="1"/>
      </top>
      <bottom/>
      <diagonal/>
    </border>
    <border>
      <left style="thick">
        <color theme="8" tint="-0.499984740745262"/>
      </left>
      <right/>
      <top style="thick">
        <color theme="8" tint="-0.499984740745262"/>
      </top>
      <bottom/>
      <diagonal/>
    </border>
    <border>
      <left/>
      <right style="thick">
        <color theme="8" tint="-0.499984740745262"/>
      </right>
      <top style="thick">
        <color theme="8" tint="-0.499984740745262"/>
      </top>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auto="1"/>
      </left>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n">
        <color auto="1"/>
      </left>
      <right/>
      <top/>
      <bottom style="thin">
        <color auto="1"/>
      </bottom>
      <diagonal/>
    </border>
    <border>
      <left style="thick">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top style="medium">
        <color theme="4"/>
      </top>
      <bottom style="medium">
        <color theme="4"/>
      </bottom>
      <diagonal/>
    </border>
    <border>
      <left style="medium">
        <color indexed="64"/>
      </left>
      <right/>
      <top/>
      <bottom style="medium">
        <color theme="4"/>
      </bottom>
      <diagonal/>
    </border>
    <border>
      <left/>
      <right style="medium">
        <color indexed="64"/>
      </right>
      <top/>
      <bottom style="medium">
        <color theme="4"/>
      </bottom>
      <diagonal/>
    </border>
    <border>
      <left style="medium">
        <color indexed="64"/>
      </left>
      <right/>
      <top style="medium">
        <color theme="4"/>
      </top>
      <bottom/>
      <diagonal/>
    </border>
    <border>
      <left/>
      <right style="medium">
        <color indexed="64"/>
      </right>
      <top style="medium">
        <color theme="4"/>
      </top>
      <bottom/>
      <diagonal/>
    </border>
    <border>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style="thin">
        <color auto="1"/>
      </right>
      <top style="medium">
        <color indexed="64"/>
      </top>
      <bottom style="medium">
        <color indexed="64"/>
      </bottom>
      <diagonal/>
    </border>
    <border>
      <left style="thin">
        <color auto="1"/>
      </left>
      <right style="thick">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thin">
        <color auto="1"/>
      </left>
      <right style="thin">
        <color auto="1"/>
      </right>
      <top/>
      <bottom/>
      <diagonal/>
    </border>
    <border>
      <left style="thin">
        <color auto="1"/>
      </left>
      <right style="medium">
        <color indexed="64"/>
      </right>
      <top/>
      <bottom style="thin">
        <color auto="1"/>
      </bottom>
      <diagonal/>
    </border>
    <border>
      <left/>
      <right style="thin">
        <color auto="1"/>
      </right>
      <top/>
      <bottom/>
      <diagonal/>
    </border>
    <border>
      <left style="medium">
        <color indexed="64"/>
      </left>
      <right style="thin">
        <color auto="1"/>
      </right>
      <top/>
      <bottom style="thin">
        <color auto="1"/>
      </bottom>
      <diagonal/>
    </border>
    <border>
      <left/>
      <right style="thin">
        <color auto="1"/>
      </right>
      <top style="thick">
        <color theme="8" tint="-0.499984740745262"/>
      </top>
      <bottom/>
      <diagonal/>
    </border>
    <border>
      <left/>
      <right style="thin">
        <color auto="1"/>
      </right>
      <top/>
      <bottom style="thin">
        <color auto="1"/>
      </bottom>
      <diagonal/>
    </border>
  </borders>
  <cellStyleXfs count="6">
    <xf numFmtId="0" fontId="0" fillId="0" borderId="0"/>
    <xf numFmtId="0" fontId="8" fillId="0" borderId="0" applyNumberFormat="0" applyFill="0" applyBorder="0" applyAlignment="0" applyProtection="0"/>
    <xf numFmtId="9" fontId="10" fillId="0" borderId="0" applyFont="0" applyFill="0" applyBorder="0" applyAlignment="0" applyProtection="0"/>
    <xf numFmtId="0" fontId="14" fillId="0" borderId="0"/>
    <xf numFmtId="44" fontId="10" fillId="0" borderId="0" applyFont="0" applyFill="0" applyBorder="0" applyAlignment="0" applyProtection="0"/>
    <xf numFmtId="164" fontId="10" fillId="0" borderId="0" applyFont="0" applyFill="0" applyBorder="0" applyAlignment="0" applyProtection="0"/>
  </cellStyleXfs>
  <cellXfs count="386">
    <xf numFmtId="0" fontId="0" fillId="0" borderId="0" xfId="0"/>
    <xf numFmtId="0" fontId="0" fillId="0" borderId="6" xfId="0" applyBorder="1"/>
    <xf numFmtId="0" fontId="0" fillId="0" borderId="0" xfId="0" applyAlignment="1">
      <alignment vertical="top"/>
    </xf>
    <xf numFmtId="0" fontId="0" fillId="0" borderId="0" xfId="0" applyAlignment="1">
      <alignment vertical="center"/>
    </xf>
    <xf numFmtId="3" fontId="0" fillId="0" borderId="9" xfId="0" applyNumberFormat="1" applyBorder="1" applyAlignment="1">
      <alignment vertical="center"/>
    </xf>
    <xf numFmtId="0" fontId="1" fillId="15" borderId="8" xfId="0" applyFont="1" applyFill="1" applyBorder="1" applyAlignment="1">
      <alignment horizontal="center" vertical="center" wrapText="1"/>
    </xf>
    <xf numFmtId="0" fontId="0" fillId="0" borderId="0" xfId="0" applyFont="1" applyAlignment="1">
      <alignment vertical="center"/>
    </xf>
    <xf numFmtId="0" fontId="1" fillId="15" borderId="15" xfId="0" applyFont="1" applyFill="1" applyBorder="1" applyAlignment="1">
      <alignment horizontal="center" vertical="center" wrapText="1"/>
    </xf>
    <xf numFmtId="0" fontId="0" fillId="0" borderId="0" xfId="0" applyAlignment="1">
      <alignment vertical="center" wrapText="1"/>
    </xf>
    <xf numFmtId="0" fontId="1" fillId="15" borderId="14" xfId="0" applyFont="1" applyFill="1" applyBorder="1" applyAlignment="1">
      <alignment horizontal="center" vertical="center" wrapText="1"/>
    </xf>
    <xf numFmtId="0" fontId="5" fillId="15" borderId="14" xfId="0" applyFont="1" applyFill="1" applyBorder="1" applyAlignment="1">
      <alignment horizontal="center" vertical="center" wrapText="1"/>
    </xf>
    <xf numFmtId="0" fontId="0" fillId="0" borderId="0" xfId="0" applyFont="1" applyBorder="1" applyAlignment="1">
      <alignment vertical="center"/>
    </xf>
    <xf numFmtId="0" fontId="0" fillId="0" borderId="17" xfId="0" applyBorder="1" applyAlignment="1">
      <alignment vertical="top"/>
    </xf>
    <xf numFmtId="0" fontId="0" fillId="0" borderId="17" xfId="0" applyBorder="1" applyAlignment="1">
      <alignment vertical="top" wrapText="1"/>
    </xf>
    <xf numFmtId="0" fontId="0" fillId="5" borderId="9" xfId="0" applyFill="1" applyBorder="1" applyAlignment="1">
      <alignment vertical="center" wrapText="1"/>
    </xf>
    <xf numFmtId="0" fontId="4" fillId="16" borderId="9" xfId="0" applyFont="1" applyFill="1" applyBorder="1" applyAlignment="1">
      <alignment vertical="center" wrapText="1"/>
    </xf>
    <xf numFmtId="0" fontId="0" fillId="2" borderId="9" xfId="0" applyFill="1" applyBorder="1" applyAlignment="1">
      <alignment vertical="center" wrapText="1"/>
    </xf>
    <xf numFmtId="0" fontId="4" fillId="8" borderId="9" xfId="0" applyFont="1" applyFill="1" applyBorder="1" applyAlignment="1">
      <alignment vertical="center" wrapText="1"/>
    </xf>
    <xf numFmtId="0" fontId="4" fillId="4" borderId="9" xfId="0" applyFont="1" applyFill="1" applyBorder="1" applyAlignment="1">
      <alignment vertical="center" wrapText="1"/>
    </xf>
    <xf numFmtId="0" fontId="0" fillId="9" borderId="9" xfId="0" applyFill="1" applyBorder="1" applyAlignment="1">
      <alignment vertical="center" wrapText="1"/>
    </xf>
    <xf numFmtId="0" fontId="0" fillId="7" borderId="9" xfId="0" applyFill="1" applyBorder="1" applyAlignment="1">
      <alignment vertical="center" wrapText="1"/>
    </xf>
    <xf numFmtId="0" fontId="0" fillId="10" borderId="9" xfId="0" applyFill="1" applyBorder="1" applyAlignment="1">
      <alignment vertical="center" wrapText="1"/>
    </xf>
    <xf numFmtId="0" fontId="0" fillId="11" borderId="9" xfId="0" applyFill="1" applyBorder="1" applyAlignment="1">
      <alignment vertical="center"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wrapText="1"/>
    </xf>
    <xf numFmtId="0" fontId="0" fillId="0" borderId="0" xfId="0" applyFont="1" applyAlignment="1">
      <alignment vertical="center" wrapText="1"/>
    </xf>
    <xf numFmtId="0" fontId="7" fillId="0" borderId="2" xfId="0" applyFont="1" applyBorder="1" applyAlignment="1">
      <alignment horizontal="left" vertical="top" wrapText="1"/>
    </xf>
    <xf numFmtId="0" fontId="7" fillId="0" borderId="1" xfId="0" applyFont="1" applyBorder="1" applyAlignment="1">
      <alignment vertical="top"/>
    </xf>
    <xf numFmtId="0" fontId="0" fillId="0" borderId="9" xfId="0" applyFont="1" applyBorder="1" applyAlignment="1">
      <alignment horizontal="left" vertical="center" wrapText="1"/>
    </xf>
    <xf numFmtId="37" fontId="1" fillId="15" borderId="15" xfId="0" applyNumberFormat="1" applyFont="1" applyFill="1" applyBorder="1" applyAlignment="1">
      <alignment horizontal="center" vertical="center" wrapText="1"/>
    </xf>
    <xf numFmtId="37" fontId="1" fillId="15" borderId="14" xfId="0" applyNumberFormat="1" applyFont="1" applyFill="1" applyBorder="1" applyAlignment="1">
      <alignment horizontal="center" vertical="center" wrapText="1"/>
    </xf>
    <xf numFmtId="37" fontId="0" fillId="0" borderId="9" xfId="0" applyNumberFormat="1" applyFont="1" applyBorder="1" applyAlignment="1">
      <alignment vertical="center" wrapText="1"/>
    </xf>
    <xf numFmtId="37" fontId="0" fillId="0" borderId="0" xfId="0" applyNumberFormat="1"/>
    <xf numFmtId="165" fontId="0" fillId="0" borderId="9" xfId="0" applyNumberFormat="1" applyBorder="1" applyAlignment="1">
      <alignment horizontal="right" vertical="center"/>
    </xf>
    <xf numFmtId="165" fontId="0" fillId="12" borderId="9" xfId="0" applyNumberFormat="1" applyFill="1" applyBorder="1" applyAlignment="1">
      <alignment horizontal="right" vertical="center"/>
    </xf>
    <xf numFmtId="0" fontId="7" fillId="0" borderId="2" xfId="0" applyFont="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3" fillId="5" borderId="9" xfId="0" applyFont="1" applyFill="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3" fillId="6" borderId="9" xfId="0" applyFont="1" applyFill="1" applyBorder="1" applyAlignment="1" applyProtection="1">
      <alignment vertical="center" wrapText="1"/>
      <protection locked="0"/>
    </xf>
    <xf numFmtId="0" fontId="1" fillId="16" borderId="9" xfId="0" applyFont="1" applyFill="1" applyBorder="1" applyAlignment="1" applyProtection="1">
      <alignment vertical="center" wrapText="1"/>
      <protection locked="0"/>
    </xf>
    <xf numFmtId="0" fontId="3" fillId="13" borderId="9"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1" fillId="4" borderId="9" xfId="0" applyFont="1" applyFill="1" applyBorder="1" applyAlignment="1" applyProtection="1">
      <alignment vertical="center" wrapText="1"/>
      <protection locked="0"/>
    </xf>
    <xf numFmtId="0" fontId="3" fillId="7" borderId="9" xfId="0" applyFont="1" applyFill="1" applyBorder="1" applyAlignment="1" applyProtection="1">
      <alignment vertical="center" wrapText="1"/>
      <protection locked="0"/>
    </xf>
    <xf numFmtId="0" fontId="3" fillId="9" borderId="9" xfId="0" applyFont="1" applyFill="1" applyBorder="1" applyAlignment="1" applyProtection="1">
      <alignment vertical="center" wrapText="1"/>
      <protection locked="0"/>
    </xf>
    <xf numFmtId="0" fontId="3" fillId="10" borderId="9" xfId="0" applyFont="1" applyFill="1" applyBorder="1" applyAlignment="1" applyProtection="1">
      <alignment vertical="center" wrapText="1"/>
      <protection locked="0"/>
    </xf>
    <xf numFmtId="0" fontId="3" fillId="11" borderId="9" xfId="0" applyFont="1" applyFill="1" applyBorder="1" applyAlignment="1" applyProtection="1">
      <alignment vertical="center" wrapText="1"/>
      <protection locked="0"/>
    </xf>
    <xf numFmtId="0" fontId="6" fillId="14" borderId="9" xfId="0" applyFont="1" applyFill="1" applyBorder="1" applyAlignment="1" applyProtection="1">
      <alignment vertical="center" wrapText="1"/>
      <protection locked="0"/>
    </xf>
    <xf numFmtId="37" fontId="0" fillId="0" borderId="9" xfId="0" applyNumberFormat="1" applyFont="1" applyBorder="1" applyAlignment="1" applyProtection="1">
      <alignment vertical="center" wrapText="1"/>
      <protection locked="0"/>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Alignment="1" applyProtection="1">
      <alignment vertical="center" wrapText="1"/>
      <protection locked="0"/>
    </xf>
    <xf numFmtId="37" fontId="0" fillId="0" borderId="0" xfId="0" applyNumberFormat="1" applyProtection="1">
      <protection locked="0"/>
    </xf>
    <xf numFmtId="0" fontId="2" fillId="0" borderId="0" xfId="0" applyFont="1" applyBorder="1" applyAlignment="1">
      <alignment vertical="top" wrapText="1"/>
    </xf>
    <xf numFmtId="0" fontId="0" fillId="0" borderId="0" xfId="0" applyProtection="1">
      <protection locked="0"/>
    </xf>
    <xf numFmtId="0" fontId="0" fillId="0" borderId="6" xfId="0" applyBorder="1" applyAlignment="1">
      <alignment wrapText="1"/>
    </xf>
    <xf numFmtId="0" fontId="12" fillId="0" borderId="0" xfId="0" applyFont="1"/>
    <xf numFmtId="0" fontId="11" fillId="0" borderId="0" xfId="0" applyFont="1" applyBorder="1" applyAlignment="1" applyProtection="1">
      <alignment horizontal="left" vertical="top" wrapText="1"/>
      <protection locked="0"/>
    </xf>
    <xf numFmtId="0" fontId="11" fillId="0" borderId="4" xfId="0" applyFont="1" applyBorder="1" applyAlignment="1" applyProtection="1">
      <alignment horizontal="left" vertical="top"/>
      <protection locked="0"/>
    </xf>
    <xf numFmtId="0" fontId="12" fillId="0" borderId="6" xfId="0" applyFont="1" applyBorder="1"/>
    <xf numFmtId="0" fontId="12" fillId="0" borderId="0" xfId="0" applyFont="1" applyAlignment="1">
      <alignment vertical="top"/>
    </xf>
    <xf numFmtId="0" fontId="13" fillId="0" borderId="12" xfId="0" applyFont="1" applyBorder="1" applyAlignment="1"/>
    <xf numFmtId="0" fontId="13" fillId="0" borderId="13" xfId="0" applyFont="1" applyBorder="1" applyAlignment="1"/>
    <xf numFmtId="0" fontId="0" fillId="0" borderId="0" xfId="0" applyFont="1" applyProtection="1">
      <protection locked="0"/>
    </xf>
    <xf numFmtId="0" fontId="0" fillId="0" borderId="0" xfId="0" applyFont="1"/>
    <xf numFmtId="0" fontId="13" fillId="0" borderId="16" xfId="0" applyFont="1" applyBorder="1" applyAlignment="1"/>
    <xf numFmtId="0" fontId="0" fillId="0" borderId="0" xfId="0" applyFont="1" applyBorder="1" applyAlignment="1">
      <alignment vertical="center" wrapText="1"/>
    </xf>
    <xf numFmtId="0" fontId="0" fillId="0" borderId="9" xfId="0" applyBorder="1" applyAlignment="1">
      <alignment horizontal="right" vertical="center"/>
    </xf>
    <xf numFmtId="0" fontId="0" fillId="0" borderId="9" xfId="0" applyBorder="1" applyAlignment="1">
      <alignment horizontal="right" vertical="center" wrapText="1"/>
    </xf>
    <xf numFmtId="37" fontId="0" fillId="0" borderId="26" xfId="0" applyNumberFormat="1" applyFont="1" applyBorder="1" applyAlignment="1" applyProtection="1">
      <alignment vertical="center" wrapText="1"/>
      <protection locked="0"/>
    </xf>
    <xf numFmtId="37" fontId="0" fillId="0" borderId="27" xfId="0" applyNumberFormat="1" applyFont="1" applyBorder="1" applyAlignment="1">
      <alignment vertical="center" wrapText="1"/>
    </xf>
    <xf numFmtId="37" fontId="1" fillId="15" borderId="8" xfId="0" applyNumberFormat="1" applyFont="1" applyFill="1" applyBorder="1" applyAlignment="1">
      <alignment horizontal="center" vertical="center" wrapText="1"/>
    </xf>
    <xf numFmtId="37" fontId="1" fillId="15" borderId="29" xfId="0" applyNumberFormat="1" applyFont="1" applyFill="1" applyBorder="1" applyAlignment="1">
      <alignment horizontal="center" vertical="center" wrapText="1"/>
    </xf>
    <xf numFmtId="37" fontId="1" fillId="15" borderId="30" xfId="0" applyNumberFormat="1" applyFont="1" applyFill="1" applyBorder="1" applyAlignment="1">
      <alignment horizontal="center" vertical="center" wrapText="1"/>
    </xf>
    <xf numFmtId="37" fontId="1" fillId="15" borderId="31" xfId="0" applyNumberFormat="1" applyFont="1" applyFill="1" applyBorder="1" applyAlignment="1">
      <alignment horizontal="center" vertical="center" wrapText="1"/>
    </xf>
    <xf numFmtId="37" fontId="5" fillId="15" borderId="14" xfId="0" applyNumberFormat="1" applyFont="1" applyFill="1" applyBorder="1" applyAlignment="1">
      <alignment horizontal="center" vertical="center" wrapText="1"/>
    </xf>
    <xf numFmtId="37" fontId="1" fillId="15" borderId="32" xfId="0" applyNumberFormat="1" applyFont="1" applyFill="1" applyBorder="1" applyAlignment="1">
      <alignment horizontal="center" vertical="center" wrapText="1"/>
    </xf>
    <xf numFmtId="37" fontId="5" fillId="15" borderId="33" xfId="0" applyNumberFormat="1" applyFont="1" applyFill="1" applyBorder="1" applyAlignment="1">
      <alignment horizontal="center" vertical="center" wrapText="1"/>
    </xf>
    <xf numFmtId="37" fontId="1" fillId="15" borderId="28" xfId="0" applyNumberFormat="1" applyFont="1" applyFill="1" applyBorder="1" applyAlignment="1">
      <alignment horizontal="center" vertical="center" wrapText="1"/>
    </xf>
    <xf numFmtId="0" fontId="0" fillId="6" borderId="9" xfId="0" applyFill="1" applyBorder="1" applyAlignment="1">
      <alignment vertical="center" wrapText="1"/>
    </xf>
    <xf numFmtId="0" fontId="0" fillId="0" borderId="9" xfId="0" applyFill="1" applyBorder="1" applyAlignment="1">
      <alignment horizontal="right" vertical="center" wrapText="1"/>
    </xf>
    <xf numFmtId="0" fontId="0" fillId="14" borderId="9" xfId="0" applyFill="1" applyBorder="1" applyAlignment="1">
      <alignment vertical="center" wrapText="1"/>
    </xf>
    <xf numFmtId="0" fontId="0" fillId="0" borderId="37" xfId="0" applyBorder="1"/>
    <xf numFmtId="37" fontId="0" fillId="0" borderId="9" xfId="0" applyNumberFormat="1" applyBorder="1" applyAlignment="1">
      <alignment horizontal="center" vertical="center"/>
    </xf>
    <xf numFmtId="0" fontId="15" fillId="0" borderId="0" xfId="0" applyFont="1"/>
    <xf numFmtId="0" fontId="4" fillId="20" borderId="34" xfId="0" applyFont="1" applyFill="1" applyBorder="1"/>
    <xf numFmtId="0" fontId="4" fillId="20" borderId="35" xfId="0" applyFont="1" applyFill="1" applyBorder="1" applyAlignment="1">
      <alignment horizontal="center" vertical="center"/>
    </xf>
    <xf numFmtId="0" fontId="4"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4" fillId="20" borderId="46" xfId="0" applyFont="1" applyFill="1" applyBorder="1" applyAlignment="1">
      <alignment horizontal="center" vertical="center"/>
    </xf>
    <xf numFmtId="0" fontId="0" fillId="0" borderId="0" xfId="0" applyFont="1" applyBorder="1"/>
    <xf numFmtId="0" fontId="11" fillId="0" borderId="41" xfId="0" applyFont="1" applyBorder="1" applyAlignment="1" applyProtection="1">
      <alignment horizontal="left" vertical="top" wrapText="1"/>
      <protection locked="0"/>
    </xf>
    <xf numFmtId="0" fontId="11" fillId="0" borderId="50" xfId="0" applyFont="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0" fillId="0" borderId="41" xfId="0" applyFont="1" applyBorder="1"/>
    <xf numFmtId="0" fontId="0" fillId="0" borderId="42" xfId="0" applyFont="1" applyBorder="1"/>
    <xf numFmtId="0" fontId="6" fillId="0" borderId="41" xfId="0" applyFont="1" applyBorder="1" applyAlignment="1">
      <alignment horizontal="lef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0" fillId="0" borderId="43" xfId="0" applyBorder="1"/>
    <xf numFmtId="0" fontId="0" fillId="0" borderId="44" xfId="0" applyBorder="1"/>
    <xf numFmtId="0" fontId="0" fillId="0" borderId="45" xfId="0" applyBorder="1"/>
    <xf numFmtId="0" fontId="11" fillId="0" borderId="41"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8" fillId="0" borderId="41" xfId="1" quotePrefix="1" applyBorder="1" applyAlignment="1" applyProtection="1">
      <alignment horizontal="left" vertical="top"/>
      <protection locked="0"/>
    </xf>
    <xf numFmtId="0" fontId="24" fillId="0" borderId="41" xfId="0" applyFont="1" applyBorder="1" applyAlignment="1" applyProtection="1">
      <alignment horizontal="left" vertical="top"/>
      <protection locked="0"/>
    </xf>
    <xf numFmtId="37" fontId="0" fillId="0" borderId="10" xfId="0" applyNumberFormat="1" applyFont="1" applyBorder="1" applyAlignment="1">
      <alignment horizontal="right" vertical="center" wrapText="1"/>
    </xf>
    <xf numFmtId="0" fontId="4" fillId="20" borderId="35" xfId="0" applyFont="1" applyFill="1" applyBorder="1" applyAlignment="1">
      <alignment horizontal="center" vertical="center" wrapText="1"/>
    </xf>
    <xf numFmtId="0" fontId="6" fillId="5" borderId="47" xfId="0" applyFont="1" applyFill="1" applyBorder="1" applyAlignment="1">
      <alignment horizontal="center" vertical="center"/>
    </xf>
    <xf numFmtId="0" fontId="6" fillId="14" borderId="10" xfId="0" applyFont="1" applyFill="1" applyBorder="1" applyAlignment="1" applyProtection="1">
      <alignment vertical="center" wrapText="1"/>
      <protection locked="0"/>
    </xf>
    <xf numFmtId="0" fontId="0" fillId="23" borderId="9" xfId="0" applyFill="1" applyBorder="1" applyAlignment="1">
      <alignment vertical="center" wrapText="1"/>
    </xf>
    <xf numFmtId="0" fontId="0" fillId="24" borderId="9" xfId="0" applyFill="1" applyBorder="1" applyAlignment="1">
      <alignment vertical="center" wrapText="1"/>
    </xf>
    <xf numFmtId="0" fontId="0" fillId="25" borderId="9" xfId="0" applyFill="1" applyBorder="1" applyAlignment="1">
      <alignment vertical="center" wrapText="1"/>
    </xf>
    <xf numFmtId="0" fontId="0" fillId="26" borderId="9" xfId="0" applyFill="1" applyBorder="1" applyAlignment="1">
      <alignment vertical="center" wrapText="1"/>
    </xf>
    <xf numFmtId="0" fontId="4" fillId="19" borderId="9" xfId="0" applyFont="1" applyFill="1" applyBorder="1" applyAlignment="1">
      <alignment vertical="center" wrapText="1"/>
    </xf>
    <xf numFmtId="0" fontId="4" fillId="27" borderId="9" xfId="0" applyFont="1" applyFill="1" applyBorder="1" applyAlignment="1">
      <alignment vertical="center" wrapText="1"/>
    </xf>
    <xf numFmtId="0" fontId="8" fillId="0" borderId="42" xfId="1" applyBorder="1" applyAlignment="1">
      <alignment horizontal="left" vertical="top" wrapText="1"/>
    </xf>
    <xf numFmtId="37" fontId="0" fillId="0" borderId="9" xfId="0" applyNumberFormat="1" applyFont="1" applyBorder="1" applyAlignment="1" applyProtection="1">
      <alignment vertical="center" wrapText="1"/>
      <protection hidden="1"/>
    </xf>
    <xf numFmtId="0" fontId="1" fillId="15" borderId="29" xfId="0" applyFont="1" applyFill="1" applyBorder="1" applyAlignment="1">
      <alignment horizontal="center" vertical="center" wrapText="1"/>
    </xf>
    <xf numFmtId="3" fontId="0" fillId="0" borderId="10" xfId="0" applyNumberFormat="1" applyBorder="1" applyAlignment="1">
      <alignment vertical="center"/>
    </xf>
    <xf numFmtId="165" fontId="0" fillId="0" borderId="10" xfId="0" applyNumberFormat="1" applyBorder="1" applyAlignment="1">
      <alignment horizontal="right" vertical="center"/>
    </xf>
    <xf numFmtId="0" fontId="1" fillId="15" borderId="22" xfId="0" applyFont="1" applyFill="1" applyBorder="1" applyAlignment="1">
      <alignment horizontal="center" vertical="center" wrapText="1"/>
    </xf>
    <xf numFmtId="3" fontId="0" fillId="0" borderId="25" xfId="0" applyNumberFormat="1" applyBorder="1" applyAlignment="1">
      <alignment vertical="center"/>
    </xf>
    <xf numFmtId="3" fontId="0" fillId="0" borderId="36" xfId="0" applyNumberFormat="1" applyBorder="1" applyAlignment="1">
      <alignment vertical="center"/>
    </xf>
    <xf numFmtId="3" fontId="0" fillId="0" borderId="66" xfId="0" applyNumberFormat="1" applyBorder="1" applyAlignment="1">
      <alignment vertical="center"/>
    </xf>
    <xf numFmtId="3" fontId="0" fillId="0" borderId="36" xfId="0" applyNumberFormat="1" applyFont="1" applyBorder="1" applyAlignment="1">
      <alignment vertical="center"/>
    </xf>
    <xf numFmtId="165" fontId="0" fillId="0" borderId="25" xfId="0" applyNumberFormat="1" applyBorder="1" applyAlignment="1">
      <alignment horizontal="right" vertical="center"/>
    </xf>
    <xf numFmtId="0" fontId="1" fillId="15" borderId="71" xfId="0" applyFont="1" applyFill="1" applyBorder="1" applyAlignment="1">
      <alignment horizontal="center" vertical="center" wrapText="1"/>
    </xf>
    <xf numFmtId="0" fontId="29" fillId="0" borderId="0" xfId="0" applyFont="1" applyFill="1" applyBorder="1"/>
    <xf numFmtId="0" fontId="6" fillId="0" borderId="8" xfId="0" applyFont="1" applyFill="1" applyBorder="1" applyAlignment="1">
      <alignment horizontal="center" vertical="center" wrapText="1"/>
    </xf>
    <xf numFmtId="0" fontId="9" fillId="0" borderId="0" xfId="0" applyFont="1" applyFill="1" applyAlignment="1" applyProtection="1">
      <alignment vertical="center" wrapText="1"/>
      <protection locked="0"/>
    </xf>
    <xf numFmtId="0" fontId="9" fillId="0" borderId="0" xfId="0" applyFont="1" applyFill="1" applyAlignment="1">
      <alignment vertical="center" wrapText="1"/>
    </xf>
    <xf numFmtId="0" fontId="6" fillId="0" borderId="0" xfId="0" applyFont="1" applyFill="1" applyAlignment="1">
      <alignment horizontal="left" vertical="center"/>
    </xf>
    <xf numFmtId="3"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3" fontId="9" fillId="0" borderId="29" xfId="0" applyNumberFormat="1" applyFont="1" applyFill="1" applyBorder="1" applyAlignment="1">
      <alignment horizontal="right" vertical="center" wrapText="1"/>
    </xf>
    <xf numFmtId="0" fontId="9" fillId="0" borderId="0" xfId="0" applyFont="1" applyFill="1" applyAlignment="1">
      <alignment horizontal="left" vertical="center"/>
    </xf>
    <xf numFmtId="0" fontId="9" fillId="0" borderId="9" xfId="0" applyFont="1" applyFill="1" applyBorder="1" applyAlignment="1">
      <alignment horizontal="right" vertical="center" wrapText="1"/>
    </xf>
    <xf numFmtId="0" fontId="0" fillId="0" borderId="36" xfId="0" applyBorder="1" applyAlignment="1">
      <alignment vertical="center" wrapText="1"/>
    </xf>
    <xf numFmtId="3" fontId="7" fillId="0" borderId="2" xfId="0" applyNumberFormat="1" applyFont="1" applyBorder="1" applyAlignment="1" applyProtection="1">
      <alignment horizontal="left" vertical="top" wrapText="1"/>
      <protection locked="0"/>
    </xf>
    <xf numFmtId="3" fontId="9" fillId="0" borderId="36" xfId="0" applyNumberFormat="1" applyFont="1" applyFill="1" applyBorder="1" applyAlignment="1">
      <alignment horizontal="center" vertical="center" wrapText="1"/>
    </xf>
    <xf numFmtId="3" fontId="9" fillId="0" borderId="66" xfId="0" applyNumberFormat="1" applyFont="1" applyFill="1" applyBorder="1" applyAlignment="1">
      <alignment horizontal="center" vertical="center" wrapText="1"/>
    </xf>
    <xf numFmtId="168" fontId="0" fillId="0" borderId="9" xfId="0" applyNumberFormat="1" applyFont="1" applyBorder="1" applyAlignment="1">
      <alignment vertical="center" wrapText="1"/>
    </xf>
    <xf numFmtId="0" fontId="4" fillId="0" borderId="0" xfId="0" applyFont="1" applyAlignment="1" applyProtection="1">
      <alignment vertical="center" wrapText="1"/>
      <protection hidden="1"/>
    </xf>
    <xf numFmtId="0" fontId="0" fillId="0" borderId="42" xfId="0" quotePrefix="1" applyBorder="1"/>
    <xf numFmtId="37" fontId="0" fillId="30" borderId="8" xfId="0" applyNumberFormat="1" applyFill="1" applyBorder="1" applyAlignment="1">
      <alignment horizontal="center" vertical="center"/>
    </xf>
    <xf numFmtId="0" fontId="17" fillId="30" borderId="70" xfId="0" applyFont="1" applyFill="1" applyBorder="1" applyAlignment="1">
      <alignment vertical="center" wrapText="1"/>
    </xf>
    <xf numFmtId="0" fontId="29" fillId="0" borderId="0" xfId="0" applyFont="1"/>
    <xf numFmtId="167" fontId="0" fillId="0" borderId="75" xfId="0" applyNumberFormat="1" applyBorder="1" applyAlignment="1">
      <alignment horizontal="center" vertical="center"/>
    </xf>
    <xf numFmtId="169" fontId="0" fillId="30" borderId="9" xfId="0" applyNumberFormat="1" applyFill="1" applyBorder="1" applyAlignment="1">
      <alignment horizontal="center" vertical="center"/>
    </xf>
    <xf numFmtId="0" fontId="1" fillId="15" borderId="76" xfId="0" applyFont="1" applyFill="1" applyBorder="1" applyAlignment="1">
      <alignment horizontal="center" vertical="center" wrapText="1"/>
    </xf>
    <xf numFmtId="0" fontId="1" fillId="15" borderId="77" xfId="0" applyFont="1" applyFill="1" applyBorder="1" applyAlignment="1">
      <alignment horizontal="center" vertical="center" wrapText="1"/>
    </xf>
    <xf numFmtId="3" fontId="9" fillId="0" borderId="78" xfId="0" applyNumberFormat="1" applyFont="1" applyFill="1" applyBorder="1" applyAlignment="1">
      <alignment horizontal="center" vertical="center" wrapText="1"/>
    </xf>
    <xf numFmtId="3" fontId="0" fillId="0" borderId="36" xfId="0" applyNumberFormat="1" applyBorder="1" applyAlignment="1">
      <alignment horizontal="center" vertical="center"/>
    </xf>
    <xf numFmtId="3" fontId="0" fillId="0" borderId="66" xfId="0" applyNumberFormat="1" applyBorder="1" applyAlignment="1">
      <alignment horizontal="center" vertical="center"/>
    </xf>
    <xf numFmtId="0" fontId="9" fillId="0" borderId="0" xfId="0" applyFont="1" applyFill="1" applyAlignment="1" applyProtection="1">
      <alignment vertical="center"/>
      <protection locked="0"/>
    </xf>
    <xf numFmtId="37" fontId="0" fillId="8" borderId="9" xfId="0" applyNumberFormat="1" applyFont="1" applyFill="1" applyBorder="1" applyAlignment="1" applyProtection="1">
      <alignment vertical="center" wrapText="1"/>
      <protection locked="0"/>
    </xf>
    <xf numFmtId="0" fontId="0" fillId="0" borderId="41" xfId="0" applyBorder="1"/>
    <xf numFmtId="0" fontId="0" fillId="0" borderId="0" xfId="0" applyBorder="1"/>
    <xf numFmtId="0" fontId="0" fillId="0" borderId="42" xfId="0" applyBorder="1"/>
    <xf numFmtId="0" fontId="30" fillId="0" borderId="0" xfId="0" quotePrefix="1" applyFont="1" applyAlignment="1" applyProtection="1">
      <alignment vertical="center"/>
      <protection locked="0"/>
    </xf>
    <xf numFmtId="0" fontId="6" fillId="0" borderId="0" xfId="0" applyFont="1" applyBorder="1" applyAlignment="1">
      <alignment horizontal="left" vertical="top" wrapText="1"/>
    </xf>
    <xf numFmtId="0" fontId="6" fillId="0" borderId="42" xfId="0" applyFont="1" applyBorder="1" applyAlignment="1">
      <alignment horizontal="left" vertical="top" wrapText="1"/>
    </xf>
    <xf numFmtId="0" fontId="0" fillId="0" borderId="0" xfId="0" applyBorder="1" applyAlignment="1">
      <alignment vertical="center" wrapText="1"/>
    </xf>
    <xf numFmtId="0" fontId="0" fillId="0" borderId="41" xfId="0" applyBorder="1" applyAlignment="1">
      <alignment wrapText="1"/>
    </xf>
    <xf numFmtId="0" fontId="0" fillId="0" borderId="0" xfId="0" applyBorder="1" applyAlignment="1">
      <alignment wrapText="1"/>
    </xf>
    <xf numFmtId="0" fontId="0" fillId="0" borderId="42" xfId="0" applyBorder="1" applyAlignment="1">
      <alignment wrapText="1"/>
    </xf>
    <xf numFmtId="0" fontId="0" fillId="0" borderId="41" xfId="0" quotePrefix="1" applyBorder="1" applyAlignment="1">
      <alignment horizontal="left" vertical="center" wrapText="1" indent="4"/>
    </xf>
    <xf numFmtId="0" fontId="0" fillId="0" borderId="0" xfId="0" quotePrefix="1" applyBorder="1" applyAlignment="1">
      <alignment horizontal="left" vertical="center" wrapText="1" indent="4"/>
    </xf>
    <xf numFmtId="0" fontId="0" fillId="0" borderId="42" xfId="0" quotePrefix="1" applyBorder="1" applyAlignment="1">
      <alignment horizontal="left" vertical="center" wrapText="1" indent="4"/>
    </xf>
    <xf numFmtId="0" fontId="16" fillId="0" borderId="0" xfId="0" applyFont="1" applyAlignment="1">
      <alignment horizontal="left" vertical="center" wrapText="1"/>
    </xf>
    <xf numFmtId="0" fontId="0" fillId="0" borderId="20" xfId="0" applyFont="1" applyBorder="1" applyAlignment="1">
      <alignment vertical="center"/>
    </xf>
    <xf numFmtId="0" fontId="0" fillId="31" borderId="9" xfId="0" applyFill="1" applyBorder="1" applyAlignment="1">
      <alignment vertical="center" wrapText="1"/>
    </xf>
    <xf numFmtId="0" fontId="9" fillId="0" borderId="0" xfId="0" applyFont="1" applyFill="1" applyAlignment="1">
      <alignment vertical="center"/>
    </xf>
    <xf numFmtId="0" fontId="0" fillId="0" borderId="0" xfId="0" applyBorder="1" applyAlignment="1">
      <alignment vertical="center" wrapText="1"/>
    </xf>
    <xf numFmtId="0" fontId="0" fillId="0" borderId="0" xfId="0" applyBorder="1" applyAlignment="1">
      <alignment vertical="center" wrapText="1"/>
    </xf>
    <xf numFmtId="37" fontId="0" fillId="0" borderId="9" xfId="0" applyNumberFormat="1" applyFont="1" applyBorder="1" applyAlignment="1" applyProtection="1">
      <alignment vertical="center" wrapText="1"/>
      <protection locked="0" hidden="1"/>
    </xf>
    <xf numFmtId="0" fontId="16" fillId="0" borderId="0" xfId="0" applyFont="1" applyAlignment="1">
      <alignment horizontal="left" vertical="center" wrapText="1"/>
    </xf>
    <xf numFmtId="167" fontId="0" fillId="0" borderId="0" xfId="0" applyNumberFormat="1" applyFont="1" applyBorder="1" applyAlignment="1">
      <alignment horizontal="right" vertical="center" wrapText="1"/>
    </xf>
    <xf numFmtId="167" fontId="9" fillId="0" borderId="0" xfId="4" applyNumberFormat="1" applyFont="1" applyFill="1" applyBorder="1" applyAlignment="1" applyProtection="1">
      <alignment vertical="center" wrapText="1"/>
      <protection locked="0"/>
    </xf>
    <xf numFmtId="170" fontId="9" fillId="0" borderId="0" xfId="4" applyNumberFormat="1" applyFont="1" applyFill="1" applyBorder="1" applyAlignment="1" applyProtection="1">
      <alignment vertical="center" wrapText="1"/>
      <protection locked="0"/>
    </xf>
    <xf numFmtId="167" fontId="0" fillId="0" borderId="0" xfId="0" applyNumberFormat="1" applyBorder="1" applyAlignment="1">
      <alignment vertical="center"/>
    </xf>
    <xf numFmtId="166" fontId="9" fillId="0" borderId="0" xfId="2" applyNumberFormat="1" applyFont="1" applyFill="1" applyBorder="1" applyAlignment="1" applyProtection="1">
      <alignment vertical="center" wrapText="1"/>
      <protection locked="0"/>
    </xf>
    <xf numFmtId="167" fontId="9" fillId="0" borderId="0" xfId="4" applyNumberFormat="1" applyFont="1" applyFill="1" applyBorder="1" applyAlignment="1" applyProtection="1">
      <alignment horizontal="right" vertical="center" wrapText="1"/>
      <protection locked="0"/>
    </xf>
    <xf numFmtId="0" fontId="0" fillId="0" borderId="0" xfId="0" applyFill="1" applyAlignment="1">
      <alignment horizontal="left" vertical="center"/>
    </xf>
    <xf numFmtId="0" fontId="0" fillId="0" borderId="0" xfId="0" applyFill="1" applyAlignment="1">
      <alignment vertical="center"/>
    </xf>
    <xf numFmtId="0" fontId="0" fillId="0" borderId="9" xfId="0" applyBorder="1"/>
    <xf numFmtId="0" fontId="0" fillId="0" borderId="9" xfId="0" applyBorder="1" applyAlignment="1">
      <alignment vertical="top" wrapText="1"/>
    </xf>
    <xf numFmtId="0" fontId="4" fillId="20" borderId="9" xfId="0" applyFont="1" applyFill="1" applyBorder="1" applyAlignment="1">
      <alignment vertical="top" wrapText="1"/>
    </xf>
    <xf numFmtId="0" fontId="33" fillId="0" borderId="0" xfId="0" applyFont="1"/>
    <xf numFmtId="0" fontId="3" fillId="0" borderId="9" xfId="0" applyFont="1" applyFill="1" applyBorder="1" applyAlignment="1" applyProtection="1">
      <alignment vertical="center" wrapText="1"/>
      <protection locked="0"/>
    </xf>
    <xf numFmtId="0" fontId="1" fillId="4" borderId="15" xfId="0" applyFont="1" applyFill="1" applyBorder="1" applyAlignment="1">
      <alignment horizontal="center" vertical="center" wrapText="1"/>
    </xf>
    <xf numFmtId="37" fontId="1" fillId="4" borderId="8" xfId="0" applyNumberFormat="1" applyFont="1" applyFill="1" applyBorder="1" applyAlignment="1">
      <alignment horizontal="center" vertical="center" wrapText="1"/>
    </xf>
    <xf numFmtId="37" fontId="1" fillId="4" borderId="29"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37" fontId="1" fillId="4" borderId="14" xfId="0" applyNumberFormat="1" applyFont="1" applyFill="1" applyBorder="1" applyAlignment="1">
      <alignment horizontal="center" vertical="center" wrapText="1"/>
    </xf>
    <xf numFmtId="37" fontId="1" fillId="4" borderId="32" xfId="0" applyNumberFormat="1" applyFont="1" applyFill="1" applyBorder="1" applyAlignment="1">
      <alignment horizontal="center" vertical="center" wrapText="1"/>
    </xf>
    <xf numFmtId="0" fontId="1" fillId="19" borderId="79" xfId="0" applyFont="1" applyFill="1" applyBorder="1" applyAlignment="1">
      <alignment horizontal="center" vertical="center" wrapText="1"/>
    </xf>
    <xf numFmtId="37" fontId="1" fillId="19" borderId="79" xfId="0" applyNumberFormat="1" applyFont="1" applyFill="1" applyBorder="1" applyAlignment="1">
      <alignment horizontal="center" vertical="center" wrapText="1"/>
    </xf>
    <xf numFmtId="37" fontId="1" fillId="19" borderId="58" xfId="0" applyNumberFormat="1" applyFont="1" applyFill="1" applyBorder="1" applyAlignment="1">
      <alignment horizontal="center" vertical="center" wrapText="1"/>
    </xf>
    <xf numFmtId="0" fontId="1" fillId="19" borderId="81" xfId="0" applyFont="1" applyFill="1" applyBorder="1" applyAlignment="1">
      <alignment horizontal="center" vertical="center" wrapText="1"/>
    </xf>
    <xf numFmtId="0" fontId="34" fillId="19" borderId="81" xfId="0" applyFont="1" applyFill="1" applyBorder="1" applyAlignment="1">
      <alignment horizontal="center" vertical="center" wrapText="1"/>
    </xf>
    <xf numFmtId="37" fontId="1" fillId="15" borderId="70" xfId="0" applyNumberFormat="1" applyFont="1" applyFill="1" applyBorder="1" applyAlignment="1">
      <alignment horizontal="center" vertical="center" wrapText="1"/>
    </xf>
    <xf numFmtId="37" fontId="1" fillId="15" borderId="71" xfId="0" applyNumberFormat="1" applyFont="1" applyFill="1" applyBorder="1" applyAlignment="1">
      <alignment horizontal="center" vertical="center" wrapText="1"/>
    </xf>
    <xf numFmtId="37" fontId="5" fillId="15" borderId="82" xfId="0" applyNumberFormat="1" applyFont="1" applyFill="1" applyBorder="1" applyAlignment="1">
      <alignment horizontal="center" vertical="center" wrapText="1"/>
    </xf>
    <xf numFmtId="37" fontId="1" fillId="15" borderId="80" xfId="0" applyNumberFormat="1" applyFont="1" applyFill="1" applyBorder="1" applyAlignment="1">
      <alignment horizontal="center" vertical="center" wrapText="1"/>
    </xf>
    <xf numFmtId="37" fontId="0" fillId="0" borderId="36" xfId="0" applyNumberFormat="1" applyFont="1" applyBorder="1" applyAlignment="1" applyProtection="1">
      <alignment vertical="center" wrapText="1"/>
      <protection locked="0"/>
    </xf>
    <xf numFmtId="37" fontId="1" fillId="19" borderId="32" xfId="0" applyNumberFormat="1" applyFont="1" applyFill="1" applyBorder="1" applyAlignment="1">
      <alignment horizontal="center" vertical="center" wrapText="1"/>
    </xf>
    <xf numFmtId="0" fontId="1" fillId="4" borderId="83" xfId="0" applyFont="1" applyFill="1" applyBorder="1" applyAlignment="1">
      <alignment horizontal="center" vertical="center" wrapText="1"/>
    </xf>
    <xf numFmtId="0" fontId="5" fillId="4" borderId="84" xfId="0" applyFont="1" applyFill="1" applyBorder="1" applyAlignment="1">
      <alignment horizontal="center" vertical="center" wrapText="1"/>
    </xf>
    <xf numFmtId="37" fontId="1" fillId="19" borderId="38" xfId="0" applyNumberFormat="1" applyFont="1" applyFill="1" applyBorder="1" applyAlignment="1">
      <alignment horizontal="center" vertical="center" wrapText="1"/>
    </xf>
    <xf numFmtId="37" fontId="1" fillId="19" borderId="77" xfId="0" applyNumberFormat="1" applyFont="1" applyFill="1" applyBorder="1" applyAlignment="1">
      <alignment horizontal="center" vertical="center" wrapText="1"/>
    </xf>
    <xf numFmtId="37" fontId="5" fillId="19" borderId="82" xfId="0" applyNumberFormat="1" applyFont="1" applyFill="1" applyBorder="1" applyAlignment="1">
      <alignment horizontal="center" vertical="center" wrapText="1"/>
    </xf>
    <xf numFmtId="37" fontId="1" fillId="19" borderId="42" xfId="0" applyNumberFormat="1" applyFont="1" applyFill="1" applyBorder="1" applyAlignment="1">
      <alignment horizontal="center" vertical="center" wrapText="1"/>
    </xf>
    <xf numFmtId="37" fontId="1" fillId="4" borderId="38" xfId="0" applyNumberFormat="1" applyFont="1" applyFill="1" applyBorder="1" applyAlignment="1">
      <alignment horizontal="center" vertical="center" wrapText="1"/>
    </xf>
    <xf numFmtId="37" fontId="1" fillId="4" borderId="77" xfId="0" applyNumberFormat="1" applyFont="1" applyFill="1" applyBorder="1" applyAlignment="1">
      <alignment horizontal="center" vertical="center" wrapText="1"/>
    </xf>
    <xf numFmtId="37" fontId="1" fillId="4" borderId="42" xfId="0" applyNumberFormat="1" applyFont="1" applyFill="1" applyBorder="1" applyAlignment="1">
      <alignment horizontal="center" vertical="center" wrapText="1"/>
    </xf>
    <xf numFmtId="37" fontId="5" fillId="4" borderId="82" xfId="0" applyNumberFormat="1" applyFont="1" applyFill="1" applyBorder="1" applyAlignment="1">
      <alignment horizontal="center" vertical="center" wrapText="1"/>
    </xf>
    <xf numFmtId="39" fontId="0" fillId="0" borderId="9" xfId="0" applyNumberFormat="1" applyFont="1" applyBorder="1" applyAlignment="1" applyProtection="1">
      <alignment vertical="center" wrapText="1"/>
      <protection locked="0" hidden="1"/>
    </xf>
    <xf numFmtId="0" fontId="0" fillId="0" borderId="25" xfId="0" applyFont="1" applyBorder="1" applyAlignment="1" applyProtection="1">
      <alignment vertical="center" wrapText="1"/>
      <protection locked="0"/>
    </xf>
    <xf numFmtId="39" fontId="0" fillId="0" borderId="9" xfId="0" applyNumberFormat="1" applyFont="1" applyBorder="1" applyAlignment="1" applyProtection="1">
      <alignment vertical="center" wrapText="1"/>
      <protection hidden="1"/>
    </xf>
    <xf numFmtId="0" fontId="0" fillId="19" borderId="25" xfId="0" applyFont="1" applyFill="1" applyBorder="1" applyAlignment="1" applyProtection="1">
      <alignment vertical="center" wrapText="1"/>
      <protection locked="0"/>
    </xf>
    <xf numFmtId="0" fontId="0" fillId="19" borderId="9" xfId="0" applyFont="1" applyFill="1" applyBorder="1" applyAlignment="1">
      <alignment horizontal="left" vertical="center" wrapText="1"/>
    </xf>
    <xf numFmtId="37" fontId="0" fillId="19" borderId="9" xfId="0" applyNumberFormat="1" applyFont="1" applyFill="1" applyBorder="1" applyAlignment="1" applyProtection="1">
      <alignment vertical="center" wrapText="1"/>
      <protection hidden="1"/>
    </xf>
    <xf numFmtId="37" fontId="0" fillId="19" borderId="10" xfId="0" applyNumberFormat="1" applyFont="1" applyFill="1" applyBorder="1" applyAlignment="1">
      <alignment vertical="center" wrapText="1"/>
    </xf>
    <xf numFmtId="0" fontId="0" fillId="4" borderId="25" xfId="0" applyFont="1" applyFill="1" applyBorder="1" applyAlignment="1" applyProtection="1">
      <alignment vertical="center" wrapText="1"/>
      <protection locked="0"/>
    </xf>
    <xf numFmtId="0" fontId="0" fillId="4" borderId="9" xfId="0" applyFont="1" applyFill="1" applyBorder="1" applyAlignment="1">
      <alignment horizontal="left" vertical="center" wrapText="1"/>
    </xf>
    <xf numFmtId="37" fontId="0" fillId="4" borderId="9" xfId="0" applyNumberFormat="1" applyFont="1" applyFill="1" applyBorder="1" applyAlignment="1" applyProtection="1">
      <alignment vertical="center" wrapText="1"/>
      <protection hidden="1"/>
    </xf>
    <xf numFmtId="37" fontId="0" fillId="4" borderId="10" xfId="0" applyNumberFormat="1" applyFont="1" applyFill="1" applyBorder="1" applyAlignment="1">
      <alignment vertical="center" wrapText="1"/>
    </xf>
    <xf numFmtId="37" fontId="0" fillId="0" borderId="10" xfId="0" applyNumberFormat="1" applyFont="1" applyBorder="1" applyAlignment="1" applyProtection="1">
      <alignment vertical="center" wrapText="1"/>
      <protection hidden="1"/>
    </xf>
    <xf numFmtId="37" fontId="0" fillId="0" borderId="66" xfId="0" applyNumberFormat="1" applyFont="1" applyBorder="1" applyAlignment="1" applyProtection="1">
      <alignment vertical="center" wrapText="1"/>
      <protection hidden="1"/>
    </xf>
    <xf numFmtId="0" fontId="0" fillId="0" borderId="9" xfId="0" applyFont="1" applyBorder="1" applyAlignment="1" applyProtection="1">
      <alignment horizontal="left" vertical="center" wrapText="1"/>
      <protection hidden="1"/>
    </xf>
    <xf numFmtId="0" fontId="0" fillId="0" borderId="9" xfId="0" applyFont="1" applyBorder="1" applyAlignment="1" applyProtection="1">
      <alignment horizontal="left" vertical="center" wrapText="1"/>
      <protection locked="0" hidden="1"/>
    </xf>
    <xf numFmtId="0" fontId="0" fillId="0" borderId="9" xfId="0" applyFill="1" applyBorder="1" applyAlignment="1">
      <alignment vertical="center"/>
    </xf>
    <xf numFmtId="37" fontId="0" fillId="0" borderId="11" xfId="0" applyNumberFormat="1" applyBorder="1"/>
    <xf numFmtId="166" fontId="9" fillId="0" borderId="11" xfId="2" applyNumberFormat="1" applyFont="1" applyFill="1" applyBorder="1" applyAlignment="1" applyProtection="1">
      <alignment vertical="center" wrapText="1"/>
      <protection locked="0"/>
    </xf>
    <xf numFmtId="0" fontId="0" fillId="0" borderId="0" xfId="0" applyBorder="1" applyAlignment="1">
      <alignment vertical="center" wrapText="1"/>
    </xf>
    <xf numFmtId="0" fontId="21" fillId="0" borderId="41" xfId="0" applyFont="1" applyBorder="1" applyAlignment="1"/>
    <xf numFmtId="0" fontId="21" fillId="0" borderId="0" xfId="0" applyFont="1" applyAlignment="1"/>
    <xf numFmtId="0" fontId="21" fillId="0" borderId="42" xfId="0" applyFont="1" applyBorder="1" applyAlignment="1"/>
    <xf numFmtId="0" fontId="0" fillId="0" borderId="41" xfId="0" applyBorder="1" applyAlignment="1">
      <alignment wrapText="1"/>
    </xf>
    <xf numFmtId="0" fontId="0" fillId="0" borderId="0" xfId="0" applyBorder="1" applyAlignment="1">
      <alignment wrapText="1"/>
    </xf>
    <xf numFmtId="0" fontId="0" fillId="0" borderId="42" xfId="0" applyBorder="1" applyAlignment="1">
      <alignment wrapText="1"/>
    </xf>
    <xf numFmtId="0" fontId="0" fillId="0" borderId="41" xfId="0" quotePrefix="1" applyBorder="1" applyAlignment="1">
      <alignment horizontal="left" vertical="center" wrapText="1" indent="4"/>
    </xf>
    <xf numFmtId="0" fontId="0" fillId="0" borderId="0" xfId="0" quotePrefix="1" applyBorder="1" applyAlignment="1">
      <alignment horizontal="left" vertical="center" wrapText="1" indent="4"/>
    </xf>
    <xf numFmtId="0" fontId="0" fillId="0" borderId="42" xfId="0" quotePrefix="1" applyBorder="1" applyAlignment="1">
      <alignment horizontal="left" vertical="center" wrapText="1" indent="4"/>
    </xf>
    <xf numFmtId="0" fontId="0" fillId="0" borderId="41" xfId="0" applyBorder="1" applyAlignment="1"/>
    <xf numFmtId="0" fontId="0" fillId="0" borderId="0" xfId="0" applyBorder="1" applyAlignment="1"/>
    <xf numFmtId="0" fontId="0" fillId="0" borderId="42" xfId="0" applyBorder="1" applyAlignment="1"/>
    <xf numFmtId="0" fontId="21" fillId="0" borderId="0" xfId="0" applyFont="1" applyBorder="1" applyAlignment="1"/>
    <xf numFmtId="0" fontId="0" fillId="0" borderId="41" xfId="0" quotePrefix="1" applyBorder="1" applyAlignment="1">
      <alignment horizontal="left" vertical="center" wrapText="1" indent="1"/>
    </xf>
    <xf numFmtId="0" fontId="0" fillId="0" borderId="0" xfId="0" quotePrefix="1" applyBorder="1" applyAlignment="1">
      <alignment horizontal="left" vertical="center" wrapText="1" indent="1"/>
    </xf>
    <xf numFmtId="0" fontId="0" fillId="0" borderId="42" xfId="0" quotePrefix="1" applyBorder="1" applyAlignment="1">
      <alignment horizontal="left" vertical="center" wrapText="1" indent="1"/>
    </xf>
    <xf numFmtId="0" fontId="0" fillId="0" borderId="53" xfId="0" applyBorder="1" applyAlignment="1"/>
    <xf numFmtId="0" fontId="0" fillId="0" borderId="2" xfId="0" applyBorder="1" applyAlignment="1"/>
    <xf numFmtId="0" fontId="0" fillId="0" borderId="54" xfId="0" applyBorder="1" applyAlignment="1"/>
    <xf numFmtId="0" fontId="0" fillId="0" borderId="41" xfId="0" applyBorder="1" applyAlignment="1">
      <alignment vertical="center" wrapText="1"/>
    </xf>
    <xf numFmtId="0" fontId="0" fillId="0" borderId="0" xfId="0" applyBorder="1" applyAlignment="1">
      <alignment vertical="center" wrapText="1"/>
    </xf>
    <xf numFmtId="0" fontId="0" fillId="0" borderId="42" xfId="0" applyBorder="1" applyAlignment="1">
      <alignment vertical="center" wrapText="1"/>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1" fillId="0" borderId="40" xfId="0" applyFont="1" applyBorder="1" applyAlignment="1">
      <alignment horizontal="left" vertical="top" wrapText="1"/>
    </xf>
    <xf numFmtId="0" fontId="11" fillId="5" borderId="3" xfId="0" applyFont="1" applyFill="1" applyBorder="1" applyAlignment="1" applyProtection="1">
      <alignment horizontal="left" vertical="top"/>
      <protection locked="0"/>
    </xf>
    <xf numFmtId="0" fontId="11" fillId="5" borderId="5" xfId="0" applyFont="1" applyFill="1" applyBorder="1" applyAlignment="1" applyProtection="1">
      <alignment horizontal="left" vertical="top"/>
      <protection locked="0"/>
    </xf>
    <xf numFmtId="0" fontId="11" fillId="5" borderId="4" xfId="0" applyFont="1" applyFill="1" applyBorder="1" applyAlignment="1" applyProtection="1">
      <alignment horizontal="left" vertical="top"/>
      <protection locked="0"/>
    </xf>
    <xf numFmtId="0" fontId="12" fillId="0" borderId="41" xfId="0" applyFont="1" applyBorder="1" applyAlignment="1" applyProtection="1">
      <protection locked="0"/>
    </xf>
    <xf numFmtId="0" fontId="12" fillId="0" borderId="0" xfId="0" applyFont="1" applyBorder="1" applyAlignment="1" applyProtection="1">
      <protection locked="0"/>
    </xf>
    <xf numFmtId="0" fontId="12" fillId="0" borderId="42" xfId="0" applyFont="1" applyBorder="1" applyAlignment="1" applyProtection="1">
      <protection locked="0"/>
    </xf>
    <xf numFmtId="0" fontId="11" fillId="0" borderId="51" xfId="0" applyFont="1" applyBorder="1" applyAlignment="1">
      <alignment horizontal="left" vertical="top" wrapText="1"/>
    </xf>
    <xf numFmtId="0" fontId="11" fillId="0" borderId="7" xfId="0" applyFont="1" applyBorder="1" applyAlignment="1">
      <alignment horizontal="left" vertical="top" wrapText="1"/>
    </xf>
    <xf numFmtId="0" fontId="11" fillId="0" borderId="52" xfId="0" applyFont="1" applyBorder="1" applyAlignment="1">
      <alignment horizontal="left" vertical="top" wrapText="1"/>
    </xf>
    <xf numFmtId="0" fontId="0" fillId="0" borderId="0" xfId="0" applyBorder="1" applyAlignment="1">
      <alignment vertical="center"/>
    </xf>
    <xf numFmtId="0" fontId="0" fillId="0" borderId="42" xfId="0" applyBorder="1" applyAlignment="1">
      <alignment vertical="center"/>
    </xf>
    <xf numFmtId="0" fontId="0" fillId="0" borderId="41" xfId="0" quotePrefix="1" applyFont="1" applyBorder="1" applyAlignment="1">
      <alignment vertical="top" wrapText="1"/>
    </xf>
    <xf numFmtId="0" fontId="0" fillId="0" borderId="0" xfId="0" applyFont="1" applyBorder="1" applyAlignment="1">
      <alignment vertical="top" wrapText="1"/>
    </xf>
    <xf numFmtId="0" fontId="0" fillId="0" borderId="42" xfId="0" applyFont="1" applyBorder="1" applyAlignment="1">
      <alignment vertical="top" wrapText="1"/>
    </xf>
    <xf numFmtId="0" fontId="6" fillId="0" borderId="41" xfId="0" quotePrefix="1" applyFont="1" applyBorder="1" applyAlignment="1">
      <alignment horizontal="left" vertical="top" wrapText="1"/>
    </xf>
    <xf numFmtId="0" fontId="6" fillId="0" borderId="0" xfId="0" applyFont="1" applyBorder="1" applyAlignment="1">
      <alignment horizontal="left" vertical="top" wrapText="1"/>
    </xf>
    <xf numFmtId="0" fontId="6" fillId="0" borderId="42" xfId="0" applyFont="1" applyBorder="1" applyAlignment="1">
      <alignment horizontal="left" vertical="top" wrapText="1"/>
    </xf>
    <xf numFmtId="0" fontId="17" fillId="0" borderId="41" xfId="0" applyFont="1" applyBorder="1" applyAlignment="1"/>
    <xf numFmtId="0" fontId="17" fillId="0" borderId="0" xfId="0" applyFont="1" applyBorder="1" applyAlignment="1"/>
    <xf numFmtId="0" fontId="17" fillId="0" borderId="42" xfId="0" applyFont="1" applyBorder="1" applyAlignment="1"/>
    <xf numFmtId="0" fontId="0" fillId="0" borderId="41" xfId="0" quotePrefix="1" applyFont="1" applyBorder="1" applyAlignment="1">
      <alignment horizontal="left" vertical="center" wrapText="1"/>
    </xf>
    <xf numFmtId="0" fontId="0" fillId="0" borderId="0" xfId="0" quotePrefix="1" applyFont="1" applyBorder="1" applyAlignment="1">
      <alignment horizontal="left" vertical="center" wrapText="1"/>
    </xf>
    <xf numFmtId="0" fontId="0" fillId="0" borderId="42" xfId="0" quotePrefix="1" applyFont="1" applyBorder="1" applyAlignment="1">
      <alignment horizontal="left" vertical="center" wrapText="1"/>
    </xf>
    <xf numFmtId="0" fontId="16" fillId="0" borderId="0" xfId="0" applyFont="1" applyAlignment="1">
      <alignment horizontal="left" vertical="center" wrapText="1"/>
    </xf>
    <xf numFmtId="0" fontId="17" fillId="5" borderId="48" xfId="0" applyFont="1" applyFill="1" applyBorder="1" applyAlignment="1" applyProtection="1">
      <alignment horizontal="center" vertical="center" wrapText="1"/>
      <protection locked="0"/>
    </xf>
    <xf numFmtId="0" fontId="17" fillId="5" borderId="74" xfId="0" applyFont="1" applyFill="1" applyBorder="1" applyAlignment="1" applyProtection="1">
      <alignment horizontal="center" vertical="center" wrapText="1"/>
      <protection locked="0"/>
    </xf>
    <xf numFmtId="0" fontId="17" fillId="5" borderId="49" xfId="0" applyFont="1" applyFill="1" applyBorder="1" applyAlignment="1" applyProtection="1">
      <alignment horizontal="center" vertical="center" wrapText="1"/>
      <protection locked="0"/>
    </xf>
    <xf numFmtId="0" fontId="25" fillId="0" borderId="0" xfId="0" applyFont="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0" fillId="5" borderId="38" xfId="0" applyFill="1" applyBorder="1" applyAlignment="1" applyProtection="1">
      <alignment horizontal="center"/>
      <protection locked="0"/>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5" borderId="41" xfId="0" applyFill="1" applyBorder="1" applyAlignment="1" applyProtection="1">
      <alignment horizontal="center"/>
      <protection locked="0"/>
    </xf>
    <xf numFmtId="0" fontId="0" fillId="5" borderId="0" xfId="0" applyFill="1" applyAlignment="1" applyProtection="1">
      <alignment horizontal="center"/>
      <protection locked="0"/>
    </xf>
    <xf numFmtId="0" fontId="0" fillId="5" borderId="42" xfId="0" applyFill="1" applyBorder="1" applyAlignment="1" applyProtection="1">
      <alignment horizontal="center"/>
      <protection locked="0"/>
    </xf>
    <xf numFmtId="0" fontId="0" fillId="5" borderId="43"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5" borderId="45" xfId="0" applyFill="1" applyBorder="1" applyAlignment="1" applyProtection="1">
      <alignment horizontal="center"/>
      <protection locked="0"/>
    </xf>
    <xf numFmtId="0" fontId="1" fillId="19" borderId="25" xfId="0" applyFont="1" applyFill="1" applyBorder="1" applyAlignment="1">
      <alignment horizontal="center"/>
    </xf>
    <xf numFmtId="0" fontId="1" fillId="19" borderId="9" xfId="0" applyFont="1" applyFill="1" applyBorder="1" applyAlignment="1">
      <alignment horizontal="center"/>
    </xf>
    <xf numFmtId="0" fontId="1" fillId="19" borderId="8" xfId="0" applyFont="1" applyFill="1" applyBorder="1" applyAlignment="1">
      <alignment horizontal="center"/>
    </xf>
    <xf numFmtId="0" fontId="1" fillId="4" borderId="0" xfId="0" applyFont="1" applyFill="1" applyBorder="1" applyAlignment="1">
      <alignment horizontal="center"/>
    </xf>
    <xf numFmtId="0" fontId="31" fillId="19" borderId="32" xfId="0" applyFont="1" applyFill="1" applyBorder="1" applyAlignment="1">
      <alignment horizontal="left" vertical="center" wrapText="1"/>
    </xf>
    <xf numFmtId="0" fontId="31" fillId="19" borderId="55" xfId="0" applyFont="1" applyFill="1" applyBorder="1" applyAlignment="1">
      <alignment horizontal="left" vertical="center" wrapText="1"/>
    </xf>
    <xf numFmtId="0" fontId="31" fillId="19" borderId="56" xfId="0" applyFont="1" applyFill="1" applyBorder="1" applyAlignment="1">
      <alignment horizontal="left" vertical="center" wrapText="1"/>
    </xf>
    <xf numFmtId="167" fontId="9" fillId="0" borderId="26" xfId="4" applyNumberFormat="1" applyFont="1" applyFill="1" applyBorder="1" applyAlignment="1" applyProtection="1">
      <alignment vertical="center" wrapText="1"/>
      <protection locked="0"/>
    </xf>
    <xf numFmtId="167" fontId="9" fillId="0" borderId="27" xfId="4" applyNumberFormat="1" applyFont="1" applyFill="1" applyBorder="1" applyAlignment="1" applyProtection="1">
      <alignment vertical="center" wrapText="1"/>
      <protection locked="0"/>
    </xf>
    <xf numFmtId="0" fontId="1" fillId="17" borderId="10" xfId="0" applyFont="1" applyFill="1" applyBorder="1" applyAlignment="1">
      <alignment vertical="center" wrapText="1"/>
    </xf>
    <xf numFmtId="0" fontId="1" fillId="17" borderId="11" xfId="0" applyFont="1" applyFill="1" applyBorder="1" applyAlignment="1">
      <alignment vertical="center" wrapText="1"/>
    </xf>
    <xf numFmtId="0" fontId="13" fillId="0" borderId="38" xfId="0" applyFont="1" applyBorder="1" applyAlignment="1">
      <alignment horizontal="center"/>
    </xf>
    <xf numFmtId="0" fontId="13" fillId="0" borderId="40" xfId="0" applyFont="1" applyBorder="1" applyAlignment="1">
      <alignment horizontal="center"/>
    </xf>
    <xf numFmtId="167" fontId="0" fillId="0" borderId="37" xfId="0" applyNumberFormat="1" applyFont="1" applyBorder="1" applyAlignment="1">
      <alignment horizontal="right" vertical="center" wrapText="1"/>
    </xf>
    <xf numFmtId="167" fontId="0" fillId="0" borderId="67" xfId="0" applyNumberFormat="1" applyFont="1" applyBorder="1" applyAlignment="1">
      <alignment horizontal="right" vertical="center" wrapText="1"/>
    </xf>
    <xf numFmtId="0" fontId="1" fillId="22" borderId="60" xfId="0" applyFont="1" applyFill="1" applyBorder="1" applyAlignment="1">
      <alignment horizontal="left" vertical="center" wrapText="1"/>
    </xf>
    <xf numFmtId="0" fontId="1" fillId="22" borderId="61" xfId="0" applyFont="1" applyFill="1" applyBorder="1" applyAlignment="1">
      <alignment horizontal="left" vertical="center" wrapText="1"/>
    </xf>
    <xf numFmtId="0" fontId="1" fillId="22" borderId="62" xfId="0" applyFont="1" applyFill="1" applyBorder="1" applyAlignment="1">
      <alignment horizontal="left" vertical="center" wrapText="1"/>
    </xf>
    <xf numFmtId="167" fontId="0" fillId="0" borderId="63" xfId="0" applyNumberFormat="1" applyBorder="1" applyAlignment="1">
      <alignment vertical="center"/>
    </xf>
    <xf numFmtId="167" fontId="0" fillId="0" borderId="64" xfId="0" applyNumberFormat="1" applyBorder="1" applyAlignment="1">
      <alignment vertical="center"/>
    </xf>
    <xf numFmtId="0" fontId="1" fillId="18" borderId="32" xfId="0" applyFont="1" applyFill="1" applyBorder="1" applyAlignment="1">
      <alignment horizontal="left" vertical="center" wrapText="1"/>
    </xf>
    <xf numFmtId="0" fontId="1" fillId="18" borderId="55" xfId="0" applyFont="1" applyFill="1" applyBorder="1" applyAlignment="1">
      <alignment horizontal="left" vertical="center" wrapText="1"/>
    </xf>
    <xf numFmtId="0" fontId="1" fillId="18" borderId="56" xfId="0" applyFont="1" applyFill="1" applyBorder="1" applyAlignment="1">
      <alignment horizontal="left" vertical="center" wrapText="1"/>
    </xf>
    <xf numFmtId="0" fontId="1" fillId="18" borderId="29" xfId="0" applyFont="1" applyFill="1" applyBorder="1" applyAlignment="1">
      <alignment horizontal="left" vertical="center" wrapText="1"/>
    </xf>
    <xf numFmtId="0" fontId="1" fillId="18" borderId="21" xfId="0" applyFont="1" applyFill="1" applyBorder="1" applyAlignment="1">
      <alignment horizontal="left" vertical="center" wrapText="1"/>
    </xf>
    <xf numFmtId="0" fontId="1" fillId="18" borderId="57" xfId="0" applyFont="1" applyFill="1" applyBorder="1" applyAlignment="1">
      <alignment horizontal="left" vertical="center" wrapText="1"/>
    </xf>
    <xf numFmtId="167" fontId="0" fillId="0" borderId="26" xfId="0" applyNumberFormat="1" applyFont="1" applyBorder="1" applyAlignment="1">
      <alignment horizontal="right" vertical="center" wrapText="1"/>
    </xf>
    <xf numFmtId="167" fontId="0" fillId="0" borderId="27" xfId="0" applyNumberFormat="1" applyFont="1" applyBorder="1" applyAlignment="1">
      <alignment horizontal="right" vertical="center" wrapText="1"/>
    </xf>
    <xf numFmtId="0" fontId="1" fillId="21" borderId="10" xfId="0" applyFont="1" applyFill="1" applyBorder="1" applyAlignment="1">
      <alignment horizontal="left" vertical="center" wrapText="1"/>
    </xf>
    <xf numFmtId="0" fontId="1" fillId="21" borderId="11" xfId="0" applyFont="1" applyFill="1" applyBorder="1" applyAlignment="1">
      <alignment horizontal="left" vertical="center" wrapText="1"/>
    </xf>
    <xf numFmtId="0" fontId="1" fillId="29" borderId="10" xfId="0" applyFont="1" applyFill="1" applyBorder="1" applyAlignment="1">
      <alignment horizontal="left"/>
    </xf>
    <xf numFmtId="0" fontId="1" fillId="29" borderId="11" xfId="0" applyFont="1" applyFill="1" applyBorder="1" applyAlignment="1">
      <alignment horizontal="left"/>
    </xf>
    <xf numFmtId="0" fontId="1" fillId="29" borderId="25" xfId="0" applyFont="1" applyFill="1" applyBorder="1" applyAlignment="1">
      <alignment horizontal="left"/>
    </xf>
    <xf numFmtId="167" fontId="0" fillId="0" borderId="26" xfId="0" applyNumberFormat="1" applyBorder="1" applyAlignment="1">
      <alignment vertical="center"/>
    </xf>
    <xf numFmtId="167" fontId="0" fillId="0" borderId="27" xfId="0" applyNumberFormat="1" applyBorder="1" applyAlignment="1">
      <alignment vertical="center"/>
    </xf>
    <xf numFmtId="0" fontId="1" fillId="29" borderId="10" xfId="0" applyFont="1" applyFill="1" applyBorder="1" applyAlignment="1">
      <alignment horizontal="left" vertical="center" wrapText="1"/>
    </xf>
    <xf numFmtId="0" fontId="1" fillId="29" borderId="11" xfId="0" applyFont="1" applyFill="1" applyBorder="1" applyAlignment="1">
      <alignment horizontal="left" vertical="center" wrapText="1"/>
    </xf>
    <xf numFmtId="0" fontId="1" fillId="29" borderId="9" xfId="0" applyFont="1" applyFill="1" applyBorder="1" applyAlignment="1">
      <alignment horizontal="left"/>
    </xf>
    <xf numFmtId="167" fontId="9" fillId="0" borderId="72" xfId="4" applyNumberFormat="1" applyFont="1" applyFill="1" applyBorder="1" applyAlignment="1" applyProtection="1">
      <alignment horizontal="right" vertical="center" wrapText="1"/>
      <protection locked="0"/>
    </xf>
    <xf numFmtId="167" fontId="9" fillId="0" borderId="73" xfId="4" applyNumberFormat="1" applyFont="1" applyFill="1" applyBorder="1" applyAlignment="1" applyProtection="1">
      <alignment horizontal="right" vertical="center" wrapText="1"/>
      <protection locked="0"/>
    </xf>
    <xf numFmtId="166" fontId="9" fillId="0" borderId="26" xfId="2" applyNumberFormat="1" applyFont="1" applyFill="1" applyBorder="1" applyAlignment="1" applyProtection="1">
      <alignment vertical="center" wrapText="1"/>
      <protection locked="0"/>
    </xf>
    <xf numFmtId="166" fontId="9" fillId="0" borderId="27" xfId="2" applyNumberFormat="1" applyFont="1" applyFill="1" applyBorder="1" applyAlignment="1" applyProtection="1">
      <alignment vertical="center" wrapText="1"/>
      <protection locked="0"/>
    </xf>
    <xf numFmtId="166" fontId="9" fillId="0" borderId="26" xfId="2" applyNumberFormat="1" applyFont="1" applyFill="1" applyBorder="1" applyAlignment="1" applyProtection="1">
      <alignment vertical="center" wrapText="1"/>
    </xf>
    <xf numFmtId="166" fontId="9" fillId="0" borderId="27" xfId="2" applyNumberFormat="1" applyFont="1" applyFill="1" applyBorder="1" applyAlignment="1" applyProtection="1">
      <alignment vertical="center" wrapText="1"/>
    </xf>
    <xf numFmtId="0" fontId="1" fillId="19" borderId="58" xfId="0" applyFont="1" applyFill="1" applyBorder="1" applyAlignment="1">
      <alignment horizontal="left" vertical="center" wrapText="1"/>
    </xf>
    <xf numFmtId="0" fontId="1" fillId="19" borderId="0" xfId="0" applyFont="1" applyFill="1" applyBorder="1" applyAlignment="1">
      <alignment horizontal="left" vertical="center" wrapText="1"/>
    </xf>
    <xf numFmtId="0" fontId="1" fillId="19" borderId="59" xfId="0" applyFont="1" applyFill="1" applyBorder="1" applyAlignment="1">
      <alignment horizontal="left" vertical="center" wrapText="1"/>
    </xf>
    <xf numFmtId="170" fontId="9" fillId="0" borderId="26" xfId="4" applyNumberFormat="1" applyFont="1" applyFill="1" applyBorder="1" applyAlignment="1" applyProtection="1">
      <alignment vertical="center" wrapText="1"/>
      <protection locked="0"/>
    </xf>
    <xf numFmtId="170" fontId="9" fillId="0" borderId="27" xfId="4" applyNumberFormat="1" applyFont="1" applyFill="1" applyBorder="1" applyAlignment="1" applyProtection="1">
      <alignment vertical="center" wrapText="1"/>
      <protection locked="0"/>
    </xf>
    <xf numFmtId="0" fontId="13" fillId="0" borderId="23" xfId="0" applyFont="1" applyBorder="1" applyAlignment="1">
      <alignment horizontal="center"/>
    </xf>
    <xf numFmtId="0" fontId="13" fillId="0" borderId="24" xfId="0" applyFont="1" applyBorder="1" applyAlignment="1">
      <alignment horizontal="center"/>
    </xf>
    <xf numFmtId="167" fontId="9" fillId="0" borderId="72" xfId="4" applyNumberFormat="1" applyFont="1" applyFill="1" applyBorder="1" applyAlignment="1" applyProtection="1">
      <alignment horizontal="right" vertical="center" wrapText="1"/>
    </xf>
    <xf numFmtId="167" fontId="9" fillId="0" borderId="73" xfId="4" applyNumberFormat="1" applyFont="1" applyFill="1" applyBorder="1" applyAlignment="1" applyProtection="1">
      <alignment horizontal="right" vertical="center" wrapText="1"/>
    </xf>
    <xf numFmtId="166" fontId="9" fillId="0" borderId="25" xfId="2" applyNumberFormat="1" applyFont="1" applyFill="1" applyBorder="1" applyAlignment="1" applyProtection="1">
      <alignment vertical="center" wrapText="1"/>
      <protection locked="0"/>
    </xf>
    <xf numFmtId="167" fontId="0" fillId="0" borderId="25" xfId="0" applyNumberFormat="1" applyBorder="1" applyAlignment="1">
      <alignment vertical="center"/>
    </xf>
    <xf numFmtId="0" fontId="27" fillId="28" borderId="60" xfId="0" applyFont="1" applyFill="1" applyBorder="1" applyAlignment="1" applyProtection="1">
      <alignment horizontal="center" wrapText="1"/>
      <protection locked="0"/>
    </xf>
    <xf numFmtId="0" fontId="27" fillId="28" borderId="65" xfId="0" applyFont="1" applyFill="1" applyBorder="1" applyAlignment="1" applyProtection="1">
      <alignment horizontal="center" wrapText="1"/>
      <protection locked="0"/>
    </xf>
    <xf numFmtId="0" fontId="27" fillId="11" borderId="68" xfId="0" applyFont="1" applyFill="1" applyBorder="1" applyAlignment="1" applyProtection="1">
      <alignment horizontal="center" vertical="center" wrapText="1"/>
      <protection locked="0"/>
    </xf>
    <xf numFmtId="0" fontId="27" fillId="11" borderId="69" xfId="0" applyFont="1" applyFill="1" applyBorder="1" applyAlignment="1" applyProtection="1">
      <alignment horizontal="center" vertical="center" wrapText="1"/>
      <protection locked="0"/>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8" fillId="0" borderId="18" xfId="1" applyBorder="1" applyAlignment="1">
      <alignment vertical="center"/>
    </xf>
    <xf numFmtId="0" fontId="8" fillId="0" borderId="19" xfId="1" applyBorder="1" applyAlignment="1">
      <alignment vertical="center"/>
    </xf>
    <xf numFmtId="0" fontId="8" fillId="0" borderId="20" xfId="1" applyBorder="1" applyAlignment="1">
      <alignment vertical="center"/>
    </xf>
    <xf numFmtId="0" fontId="0" fillId="0" borderId="18" xfId="0" applyFont="1" applyBorder="1" applyAlignment="1">
      <alignment vertical="center" wrapText="1"/>
    </xf>
    <xf numFmtId="0" fontId="0" fillId="0" borderId="19" xfId="0" applyFont="1" applyBorder="1" applyAlignment="1">
      <alignment vertical="center" wrapText="1"/>
    </xf>
    <xf numFmtId="0" fontId="0" fillId="0" borderId="11" xfId="0" applyBorder="1" applyAlignment="1">
      <alignment vertical="center" wrapText="1"/>
    </xf>
    <xf numFmtId="0" fontId="0" fillId="0" borderId="21" xfId="0" applyBorder="1" applyAlignment="1">
      <alignment vertical="center" wrapText="1"/>
    </xf>
  </cellXfs>
  <cellStyles count="6">
    <cellStyle name="Currency" xfId="4" builtinId="4"/>
    <cellStyle name="Currency 2" xfId="5" xr:uid="{9A94FFB9-E29C-4BC7-807D-CFF76266C2A6}"/>
    <cellStyle name="Hyperlink" xfId="1" builtinId="8"/>
    <cellStyle name="Normal" xfId="0" builtinId="0"/>
    <cellStyle name="Normal 2 112" xfId="3" xr:uid="{00000000-0005-0000-0000-000003000000}"/>
    <cellStyle name="Percent" xfId="2" builtinId="5"/>
  </cellStyles>
  <dxfs count="162">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b val="0"/>
        <i val="0"/>
        <strike val="0"/>
        <color theme="1"/>
      </font>
      <fill>
        <patternFill>
          <bgColor theme="1"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s>
  <tableStyles count="0" defaultTableStyle="TableStyleMedium2" defaultPivotStyle="PivotStyleLight16"/>
  <colors>
    <mruColors>
      <color rgb="FFFFFF00"/>
      <color rgb="FFFFFF66"/>
      <color rgb="FF9999FF"/>
      <color rgb="FF9900CC"/>
      <color rgb="FFCC00FF"/>
      <color rgb="FFFF99FF"/>
      <color rgb="FFFFCCFF"/>
      <color rgb="FFCC99FF"/>
      <color rgb="FFCCCCFF"/>
      <color rgb="FFEC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shvin Ashok" id="{B7E41B32-AF42-47C6-95C4-7506A6F1B559}" userId="S::aashok@clintonhealthaccess.org::aa7f14ae-4a62-4be9-b77c-a0cd456926d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5" dT="2021-10-12T13:38:57.08" personId="{B7E41B32-AF42-47C6-95C4-7506A6F1B559}" id="{4D514791-1137-4EA3-B0CD-A161B297648D}">
    <text>Rate for orders below 2400 units</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pply.unicef.org/all-materials/cold-chain-equipment/refrigerator-spare-part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apps.who.int/immunization_standards/vaccine_quality/pqs_catalogue/PdfCatalogue.aspx?cat_ty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FD63"/>
  <sheetViews>
    <sheetView showGridLines="0" tabSelected="1" zoomScale="80" zoomScaleNormal="80" workbookViewId="0">
      <selection activeCell="A2" sqref="A2"/>
    </sheetView>
  </sheetViews>
  <sheetFormatPr defaultColWidth="0" defaultRowHeight="14.5" zeroHeight="1" x14ac:dyDescent="0.35"/>
  <cols>
    <col min="1" max="1" width="9" customWidth="1"/>
    <col min="2" max="7" width="9.1796875" customWidth="1"/>
    <col min="8" max="9" width="15" customWidth="1"/>
    <col min="10" max="10" width="61.7265625" customWidth="1"/>
    <col min="11" max="12" width="9.1796875" customWidth="1"/>
  </cols>
  <sheetData>
    <row r="1" spans="1:21 16384:16384" s="62" customFormat="1" ht="18.5" x14ac:dyDescent="0.45">
      <c r="A1" s="268" t="s">
        <v>393</v>
      </c>
      <c r="B1" s="269"/>
      <c r="C1" s="269"/>
      <c r="D1" s="269"/>
      <c r="E1" s="269"/>
      <c r="F1" s="269"/>
      <c r="G1" s="269"/>
      <c r="H1" s="269"/>
      <c r="I1" s="269"/>
      <c r="J1" s="270"/>
    </row>
    <row r="2" spans="1:21 16384:16384" s="62" customFormat="1" ht="19" thickBot="1" x14ac:dyDescent="0.5">
      <c r="A2" s="98"/>
      <c r="B2" s="63"/>
      <c r="C2" s="63"/>
      <c r="D2" s="63"/>
      <c r="E2" s="63"/>
      <c r="F2" s="63"/>
      <c r="G2" s="63"/>
      <c r="H2" s="63"/>
      <c r="I2" s="63"/>
      <c r="J2" s="153"/>
    </row>
    <row r="3" spans="1:21 16384:16384" s="62" customFormat="1" ht="19" thickBot="1" x14ac:dyDescent="0.5">
      <c r="A3" s="99" t="s">
        <v>0</v>
      </c>
      <c r="B3" s="64"/>
      <c r="C3" s="271"/>
      <c r="D3" s="272"/>
      <c r="E3" s="272"/>
      <c r="F3" s="272"/>
      <c r="G3" s="272"/>
      <c r="H3" s="272"/>
      <c r="I3" s="273"/>
      <c r="J3" s="100"/>
      <c r="XFD3" s="65"/>
    </row>
    <row r="4" spans="1:21 16384:16384" s="62" customFormat="1" ht="18.5" x14ac:dyDescent="0.45">
      <c r="A4" s="109"/>
      <c r="B4" s="110"/>
      <c r="C4" s="111"/>
      <c r="D4" s="111"/>
      <c r="E4" s="111"/>
      <c r="F4" s="111"/>
      <c r="G4" s="111"/>
      <c r="H4" s="111"/>
      <c r="I4" s="111"/>
      <c r="J4" s="100"/>
      <c r="XFD4" s="65"/>
    </row>
    <row r="5" spans="1:21 16384:16384" s="62" customFormat="1" ht="18.5" x14ac:dyDescent="0.45">
      <c r="A5" s="109"/>
      <c r="B5" s="110"/>
      <c r="C5" s="111"/>
      <c r="D5" s="111"/>
      <c r="E5" s="111"/>
      <c r="F5" s="111"/>
      <c r="G5" s="111"/>
      <c r="H5" s="111"/>
      <c r="I5" s="111"/>
      <c r="J5" s="100"/>
      <c r="XFD5" s="65"/>
    </row>
    <row r="6" spans="1:21 16384:16384" s="62" customFormat="1" ht="18.5" x14ac:dyDescent="0.45">
      <c r="A6" s="113" t="s">
        <v>1</v>
      </c>
      <c r="B6" s="110"/>
      <c r="C6" s="111"/>
      <c r="D6" s="111"/>
      <c r="E6" s="111"/>
      <c r="F6" s="111"/>
      <c r="G6" s="111"/>
      <c r="H6" s="111"/>
      <c r="I6" s="111"/>
      <c r="J6" s="100"/>
      <c r="XFD6" s="65"/>
    </row>
    <row r="7" spans="1:21 16384:16384" s="62" customFormat="1" ht="18.5" x14ac:dyDescent="0.45">
      <c r="A7" s="112" t="s">
        <v>2</v>
      </c>
      <c r="B7" s="110"/>
      <c r="C7" s="111"/>
      <c r="D7" s="111"/>
      <c r="E7" s="111"/>
      <c r="F7" s="111"/>
      <c r="G7" s="111"/>
      <c r="H7" s="111"/>
      <c r="I7" s="111"/>
      <c r="J7" s="100"/>
      <c r="XFD7" s="65"/>
    </row>
    <row r="8" spans="1:21 16384:16384" s="62" customFormat="1" ht="18.5" x14ac:dyDescent="0.45">
      <c r="A8" s="112" t="s">
        <v>337</v>
      </c>
      <c r="B8" s="110"/>
      <c r="C8" s="111"/>
      <c r="D8" s="111"/>
      <c r="E8" s="111"/>
      <c r="F8" s="111"/>
      <c r="G8" s="111"/>
      <c r="H8" s="111"/>
      <c r="I8" s="111"/>
      <c r="J8" s="100"/>
      <c r="XFD8" s="65"/>
    </row>
    <row r="9" spans="1:21 16384:16384" s="62" customFormat="1" ht="18.5" x14ac:dyDescent="0.45">
      <c r="A9" s="112" t="s">
        <v>3</v>
      </c>
      <c r="B9" s="110"/>
      <c r="C9" s="111"/>
      <c r="D9" s="111"/>
      <c r="E9" s="111"/>
      <c r="F9" s="111"/>
      <c r="G9" s="111"/>
      <c r="H9" s="111"/>
      <c r="I9" s="111"/>
      <c r="J9" s="100"/>
      <c r="XFD9" s="65"/>
    </row>
    <row r="10" spans="1:21 16384:16384" s="62" customFormat="1" ht="18.5" x14ac:dyDescent="0.45">
      <c r="A10" s="274"/>
      <c r="B10" s="275"/>
      <c r="C10" s="275"/>
      <c r="D10" s="275"/>
      <c r="E10" s="275"/>
      <c r="F10" s="275"/>
      <c r="G10" s="275"/>
      <c r="H10" s="275"/>
      <c r="I10" s="275"/>
      <c r="J10" s="276"/>
      <c r="P10" s="66"/>
      <c r="Q10" s="66"/>
      <c r="R10" s="66"/>
      <c r="S10" s="66"/>
      <c r="T10" s="66"/>
      <c r="U10" s="66"/>
      <c r="XFD10" s="65"/>
    </row>
    <row r="11" spans="1:21 16384:16384" s="62" customFormat="1" ht="19" thickBot="1" x14ac:dyDescent="0.5">
      <c r="A11" s="277" t="s">
        <v>4</v>
      </c>
      <c r="B11" s="278"/>
      <c r="C11" s="278"/>
      <c r="D11" s="278"/>
      <c r="E11" s="278"/>
      <c r="F11" s="278"/>
      <c r="G11" s="278"/>
      <c r="H11" s="278"/>
      <c r="I11" s="278"/>
      <c r="J11" s="279"/>
      <c r="XFD11" s="65"/>
    </row>
    <row r="12" spans="1:21 16384:16384" x14ac:dyDescent="0.35">
      <c r="A12" s="262"/>
      <c r="B12" s="263"/>
      <c r="C12" s="263"/>
      <c r="D12" s="263"/>
      <c r="E12" s="263"/>
      <c r="F12" s="263"/>
      <c r="G12" s="263"/>
      <c r="H12" s="263"/>
      <c r="I12" s="263"/>
      <c r="J12" s="264"/>
      <c r="XFD12" s="1"/>
    </row>
    <row r="13" spans="1:21 16384:16384" ht="36.75" customHeight="1" x14ac:dyDescent="0.35">
      <c r="A13" s="265" t="s">
        <v>392</v>
      </c>
      <c r="B13" s="266"/>
      <c r="C13" s="266"/>
      <c r="D13" s="266"/>
      <c r="E13" s="266"/>
      <c r="F13" s="266"/>
      <c r="G13" s="266"/>
      <c r="H13" s="266"/>
      <c r="I13" s="266"/>
      <c r="J13" s="267"/>
      <c r="XFD13" s="1"/>
    </row>
    <row r="14" spans="1:21 16384:16384" x14ac:dyDescent="0.35">
      <c r="A14" s="166"/>
      <c r="B14" s="167"/>
      <c r="C14" s="167"/>
      <c r="D14" s="167"/>
      <c r="E14" s="167"/>
      <c r="F14" s="167"/>
      <c r="G14" s="167"/>
      <c r="H14" s="167"/>
      <c r="I14" s="167"/>
      <c r="J14" s="168"/>
      <c r="XFD14" s="1"/>
    </row>
    <row r="15" spans="1:21 16384:16384" ht="27.75" customHeight="1" x14ac:dyDescent="0.35">
      <c r="A15" s="249" t="s">
        <v>5</v>
      </c>
      <c r="B15" s="256"/>
      <c r="C15" s="256"/>
      <c r="D15" s="256"/>
      <c r="E15" s="256"/>
      <c r="F15" s="256"/>
      <c r="G15" s="256"/>
      <c r="H15" s="256"/>
      <c r="I15" s="256"/>
      <c r="J15" s="257"/>
      <c r="XFD15" s="1"/>
    </row>
    <row r="16" spans="1:21 16384:16384" x14ac:dyDescent="0.35">
      <c r="A16" s="255"/>
      <c r="B16" s="256"/>
      <c r="C16" s="256"/>
      <c r="D16" s="256"/>
      <c r="E16" s="256"/>
      <c r="F16" s="256"/>
      <c r="G16" s="256"/>
      <c r="H16" s="256"/>
      <c r="I16" s="256"/>
      <c r="J16" s="257"/>
      <c r="XFD16" s="1"/>
    </row>
    <row r="17" spans="1:10 16384:16384" s="25" customFormat="1" ht="114" customHeight="1" x14ac:dyDescent="0.35">
      <c r="A17" s="249" t="s">
        <v>338</v>
      </c>
      <c r="B17" s="250"/>
      <c r="C17" s="250"/>
      <c r="D17" s="250"/>
      <c r="E17" s="250"/>
      <c r="F17" s="250"/>
      <c r="G17" s="250"/>
      <c r="H17" s="250"/>
      <c r="I17" s="250"/>
      <c r="J17" s="251"/>
      <c r="XFD17" s="61"/>
    </row>
    <row r="18" spans="1:10 16384:16384" s="25" customFormat="1" x14ac:dyDescent="0.35">
      <c r="A18" s="173"/>
      <c r="B18" s="174"/>
      <c r="C18" s="174"/>
      <c r="D18" s="174"/>
      <c r="E18" s="174"/>
      <c r="F18" s="174"/>
      <c r="G18" s="174"/>
      <c r="H18" s="174"/>
      <c r="I18" s="174"/>
      <c r="J18" s="175"/>
      <c r="XFD18" s="61"/>
    </row>
    <row r="19" spans="1:10 16384:16384" s="25" customFormat="1" ht="31" customHeight="1" x14ac:dyDescent="0.35">
      <c r="A19" s="249" t="s">
        <v>266</v>
      </c>
      <c r="B19" s="250"/>
      <c r="C19" s="250"/>
      <c r="D19" s="250"/>
      <c r="E19" s="250"/>
      <c r="F19" s="250"/>
      <c r="G19" s="250"/>
      <c r="H19" s="250"/>
      <c r="I19" s="250"/>
      <c r="J19" s="251"/>
      <c r="XFD19" s="61"/>
    </row>
    <row r="20" spans="1:10 16384:16384" x14ac:dyDescent="0.35">
      <c r="A20" s="255"/>
      <c r="B20" s="256"/>
      <c r="C20" s="256"/>
      <c r="D20" s="256"/>
      <c r="E20" s="256"/>
      <c r="F20" s="256"/>
      <c r="G20" s="256"/>
      <c r="H20" s="256"/>
      <c r="I20" s="256"/>
      <c r="J20" s="257"/>
      <c r="XFD20" s="1"/>
    </row>
    <row r="21" spans="1:10 16384:16384" ht="60" customHeight="1" x14ac:dyDescent="0.35">
      <c r="A21" s="249" t="s">
        <v>6</v>
      </c>
      <c r="B21" s="256"/>
      <c r="C21" s="256"/>
      <c r="D21" s="256"/>
      <c r="E21" s="256"/>
      <c r="F21" s="256"/>
      <c r="G21" s="256"/>
      <c r="H21" s="256"/>
      <c r="I21" s="256"/>
      <c r="J21" s="257"/>
      <c r="XFD21" s="1"/>
    </row>
    <row r="22" spans="1:10 16384:16384" ht="60" customHeight="1" x14ac:dyDescent="0.35">
      <c r="A22" s="265" t="s">
        <v>268</v>
      </c>
      <c r="B22" s="280"/>
      <c r="C22" s="280"/>
      <c r="D22" s="280"/>
      <c r="E22" s="280"/>
      <c r="F22" s="280"/>
      <c r="G22" s="280"/>
      <c r="H22" s="280"/>
      <c r="I22" s="280"/>
      <c r="J22" s="281"/>
      <c r="XFD22" s="1"/>
    </row>
    <row r="23" spans="1:10 16384:16384" x14ac:dyDescent="0.35">
      <c r="A23" s="255"/>
      <c r="B23" s="256"/>
      <c r="C23" s="256"/>
      <c r="D23" s="256"/>
      <c r="E23" s="256"/>
      <c r="F23" s="256"/>
      <c r="G23" s="256"/>
      <c r="H23" s="256"/>
      <c r="I23" s="256"/>
      <c r="J23" s="257"/>
      <c r="XFD23" s="1"/>
    </row>
    <row r="24" spans="1:10 16384:16384" ht="107.25" customHeight="1" x14ac:dyDescent="0.35">
      <c r="A24" s="265" t="s">
        <v>339</v>
      </c>
      <c r="B24" s="266"/>
      <c r="C24" s="266"/>
      <c r="D24" s="266"/>
      <c r="E24" s="266"/>
      <c r="F24" s="266"/>
      <c r="G24" s="266"/>
      <c r="H24" s="266"/>
      <c r="I24" s="266"/>
      <c r="J24" s="267"/>
      <c r="XFD24" s="1"/>
    </row>
    <row r="25" spans="1:10 16384:16384" x14ac:dyDescent="0.35">
      <c r="A25" s="255"/>
      <c r="B25" s="256"/>
      <c r="C25" s="256"/>
      <c r="D25" s="256"/>
      <c r="E25" s="256"/>
      <c r="F25" s="256"/>
      <c r="G25" s="256"/>
      <c r="H25" s="256"/>
      <c r="I25" s="256"/>
      <c r="J25" s="257"/>
      <c r="XFD25" s="1"/>
    </row>
    <row r="26" spans="1:10 16384:16384" x14ac:dyDescent="0.35">
      <c r="A26" s="255" t="s">
        <v>7</v>
      </c>
      <c r="B26" s="256"/>
      <c r="C26" s="256"/>
      <c r="D26" s="256"/>
      <c r="E26" s="256"/>
      <c r="F26" s="256"/>
      <c r="G26" s="256"/>
      <c r="H26" s="256"/>
      <c r="I26" s="256"/>
      <c r="J26" s="257"/>
      <c r="XFD26" s="1"/>
    </row>
    <row r="27" spans="1:10 16384:16384" x14ac:dyDescent="0.35">
      <c r="A27" s="246" t="s">
        <v>8</v>
      </c>
      <c r="B27" s="258"/>
      <c r="C27" s="258"/>
      <c r="D27" s="258"/>
      <c r="E27" s="258"/>
      <c r="F27" s="258"/>
      <c r="G27" s="258"/>
      <c r="H27" s="258"/>
      <c r="I27" s="258"/>
      <c r="J27" s="248"/>
      <c r="XFD27" s="1"/>
    </row>
    <row r="28" spans="1:10 16384:16384" x14ac:dyDescent="0.35">
      <c r="A28" s="288"/>
      <c r="B28" s="289"/>
      <c r="C28" s="289"/>
      <c r="D28" s="289"/>
      <c r="E28" s="289"/>
      <c r="F28" s="289"/>
      <c r="G28" s="289"/>
      <c r="H28" s="289"/>
      <c r="I28" s="289"/>
      <c r="J28" s="290"/>
      <c r="XFD28" s="1"/>
    </row>
    <row r="29" spans="1:10 16384:16384" x14ac:dyDescent="0.35">
      <c r="A29" s="246" t="s">
        <v>9</v>
      </c>
      <c r="B29" s="258"/>
      <c r="C29" s="258"/>
      <c r="D29" s="258"/>
      <c r="E29" s="258"/>
      <c r="F29" s="258"/>
      <c r="G29" s="258"/>
      <c r="H29" s="258"/>
      <c r="I29" s="258"/>
      <c r="J29" s="248"/>
      <c r="XFD29" s="1"/>
    </row>
    <row r="30" spans="1:10 16384:16384" x14ac:dyDescent="0.35">
      <c r="A30" s="255"/>
      <c r="B30" s="256"/>
      <c r="C30" s="256"/>
      <c r="D30" s="256"/>
      <c r="E30" s="256"/>
      <c r="F30" s="256"/>
      <c r="G30" s="256"/>
      <c r="H30" s="256"/>
      <c r="I30" s="256"/>
      <c r="J30" s="257"/>
      <c r="XFD30" s="1"/>
    </row>
    <row r="31" spans="1:10 16384:16384" x14ac:dyDescent="0.35">
      <c r="A31" s="166"/>
      <c r="B31" s="167"/>
      <c r="C31" s="167"/>
      <c r="D31" s="167"/>
      <c r="E31" s="167"/>
      <c r="F31" s="167"/>
      <c r="G31" s="167"/>
      <c r="H31" s="167"/>
      <c r="I31" s="167"/>
      <c r="J31" s="168"/>
      <c r="XFD31" s="1"/>
    </row>
    <row r="32" spans="1:10 16384:16384" ht="29.25" customHeight="1" x14ac:dyDescent="0.35">
      <c r="A32" s="291" t="s">
        <v>10</v>
      </c>
      <c r="B32" s="292"/>
      <c r="C32" s="292"/>
      <c r="D32" s="292"/>
      <c r="E32" s="292"/>
      <c r="F32" s="292"/>
      <c r="G32" s="292"/>
      <c r="H32" s="292"/>
      <c r="I32" s="292"/>
      <c r="J32" s="293"/>
      <c r="XFD32" s="1"/>
    </row>
    <row r="33" spans="1:21 16384:16384" x14ac:dyDescent="0.35">
      <c r="A33" s="101"/>
      <c r="B33" s="97"/>
      <c r="C33" s="97"/>
      <c r="D33" s="97"/>
      <c r="E33" s="97"/>
      <c r="F33" s="97"/>
      <c r="G33" s="97"/>
      <c r="H33" s="97"/>
      <c r="I33" s="97"/>
      <c r="J33" s="102"/>
      <c r="XFD33" s="1"/>
    </row>
    <row r="34" spans="1:21 16384:16384" ht="32.15" customHeight="1" x14ac:dyDescent="0.35">
      <c r="A34" s="285" t="s">
        <v>241</v>
      </c>
      <c r="B34" s="286"/>
      <c r="C34" s="286"/>
      <c r="D34" s="286"/>
      <c r="E34" s="286"/>
      <c r="F34" s="286"/>
      <c r="G34" s="286"/>
      <c r="H34" s="286"/>
      <c r="I34" s="286"/>
      <c r="J34" s="287"/>
      <c r="P34" s="2"/>
      <c r="Q34" s="2"/>
      <c r="R34" s="2"/>
      <c r="S34" s="2"/>
      <c r="T34" s="2"/>
      <c r="U34" s="2"/>
    </row>
    <row r="35" spans="1:21 16384:16384" x14ac:dyDescent="0.35">
      <c r="A35" s="103"/>
      <c r="B35" s="170"/>
      <c r="C35" s="170"/>
      <c r="D35" s="170"/>
      <c r="E35" s="170"/>
      <c r="F35" s="170"/>
      <c r="G35" s="170"/>
      <c r="H35" s="170"/>
      <c r="I35" s="170"/>
      <c r="J35" s="171"/>
      <c r="P35" s="2"/>
      <c r="Q35" s="2"/>
      <c r="R35" s="2"/>
      <c r="S35" s="2"/>
      <c r="T35" s="2"/>
      <c r="U35" s="2"/>
    </row>
    <row r="36" spans="1:21 16384:16384" ht="35.25" customHeight="1" x14ac:dyDescent="0.35">
      <c r="A36" s="285" t="s">
        <v>11</v>
      </c>
      <c r="B36" s="286"/>
      <c r="C36" s="286"/>
      <c r="D36" s="286"/>
      <c r="E36" s="286"/>
      <c r="F36" s="286"/>
      <c r="G36" s="286"/>
      <c r="H36" s="286"/>
      <c r="I36" s="286"/>
      <c r="J36" s="287"/>
      <c r="P36" s="2"/>
      <c r="Q36" s="2"/>
      <c r="R36" s="2"/>
      <c r="S36" s="2"/>
      <c r="T36" s="2"/>
      <c r="U36" s="2"/>
    </row>
    <row r="37" spans="1:21 16384:16384" x14ac:dyDescent="0.35">
      <c r="A37" s="103"/>
      <c r="B37" s="170"/>
      <c r="C37" s="170"/>
      <c r="D37" s="170"/>
      <c r="E37" s="170"/>
      <c r="F37" s="170"/>
      <c r="G37" s="170"/>
      <c r="H37" s="170"/>
      <c r="I37" s="170"/>
      <c r="J37" s="124" t="s">
        <v>12</v>
      </c>
      <c r="P37" s="2"/>
      <c r="Q37" s="2"/>
      <c r="R37" s="2"/>
      <c r="S37" s="2"/>
      <c r="T37" s="2"/>
      <c r="U37" s="2"/>
    </row>
    <row r="38" spans="1:21 16384:16384" x14ac:dyDescent="0.35">
      <c r="A38" s="282" t="s">
        <v>13</v>
      </c>
      <c r="B38" s="283"/>
      <c r="C38" s="283"/>
      <c r="D38" s="283"/>
      <c r="E38" s="283"/>
      <c r="F38" s="283"/>
      <c r="G38" s="283"/>
      <c r="H38" s="283"/>
      <c r="I38" s="283"/>
      <c r="J38" s="284"/>
      <c r="XFD38" s="1"/>
    </row>
    <row r="39" spans="1:21 16384:16384" x14ac:dyDescent="0.35">
      <c r="A39" s="104"/>
      <c r="B39" s="59"/>
      <c r="C39" s="59"/>
      <c r="D39" s="59"/>
      <c r="E39" s="59"/>
      <c r="F39" s="59"/>
      <c r="G39" s="59"/>
      <c r="H39" s="59"/>
      <c r="I39" s="59"/>
      <c r="J39" s="105"/>
      <c r="P39" s="2"/>
      <c r="Q39" s="2"/>
      <c r="R39" s="2"/>
      <c r="S39" s="2"/>
      <c r="T39" s="2"/>
      <c r="U39" s="2"/>
    </row>
    <row r="40" spans="1:21 16384:16384" ht="29.25" customHeight="1" x14ac:dyDescent="0.35">
      <c r="A40" s="282" t="s">
        <v>242</v>
      </c>
      <c r="B40" s="283"/>
      <c r="C40" s="283"/>
      <c r="D40" s="283"/>
      <c r="E40" s="283"/>
      <c r="F40" s="283"/>
      <c r="G40" s="283"/>
      <c r="H40" s="283"/>
      <c r="I40" s="283"/>
      <c r="J40" s="284"/>
      <c r="P40" s="2"/>
      <c r="Q40" s="2"/>
      <c r="R40" s="2"/>
      <c r="S40" s="2"/>
      <c r="T40" s="2"/>
      <c r="U40" s="2"/>
    </row>
    <row r="41" spans="1:21 16384:16384" x14ac:dyDescent="0.35">
      <c r="A41" s="166"/>
      <c r="B41" s="167"/>
      <c r="C41" s="167"/>
      <c r="D41" s="167"/>
      <c r="E41" s="167"/>
      <c r="F41" s="167"/>
      <c r="G41" s="167"/>
      <c r="H41" s="167"/>
      <c r="I41" s="167"/>
      <c r="J41" s="168"/>
    </row>
    <row r="42" spans="1:21 16384:16384" ht="34.5" customHeight="1" x14ac:dyDescent="0.35">
      <c r="A42" s="249" t="s">
        <v>14</v>
      </c>
      <c r="B42" s="250"/>
      <c r="C42" s="250"/>
      <c r="D42" s="250"/>
      <c r="E42" s="250"/>
      <c r="F42" s="250"/>
      <c r="G42" s="250"/>
      <c r="H42" s="250"/>
      <c r="I42" s="250"/>
      <c r="J42" s="251"/>
    </row>
    <row r="43" spans="1:21 16384:16384" x14ac:dyDescent="0.35">
      <c r="A43" s="166"/>
      <c r="B43" s="167"/>
      <c r="C43" s="167"/>
      <c r="D43" s="167"/>
      <c r="E43" s="167"/>
      <c r="F43" s="167"/>
      <c r="G43" s="167"/>
      <c r="H43" s="167"/>
      <c r="I43" s="167"/>
      <c r="J43" s="168"/>
    </row>
    <row r="44" spans="1:21 16384:16384" x14ac:dyDescent="0.35">
      <c r="A44" s="166" t="s">
        <v>340</v>
      </c>
      <c r="B44" s="167"/>
      <c r="C44" s="167"/>
      <c r="D44" s="167"/>
      <c r="E44" s="167"/>
      <c r="F44" s="167"/>
      <c r="G44" s="167"/>
      <c r="H44" s="167"/>
      <c r="I44" s="167"/>
      <c r="J44" s="168"/>
    </row>
    <row r="45" spans="1:21 16384:16384" ht="36" customHeight="1" x14ac:dyDescent="0.35">
      <c r="A45" s="259" t="s">
        <v>15</v>
      </c>
      <c r="B45" s="260"/>
      <c r="C45" s="260"/>
      <c r="D45" s="260"/>
      <c r="E45" s="260"/>
      <c r="F45" s="260"/>
      <c r="G45" s="260"/>
      <c r="H45" s="260"/>
      <c r="I45" s="260"/>
      <c r="J45" s="261"/>
    </row>
    <row r="46" spans="1:21 16384:16384" ht="17.25" customHeight="1" x14ac:dyDescent="0.35">
      <c r="A46" s="176"/>
      <c r="B46" s="177"/>
      <c r="C46" s="177"/>
      <c r="D46" s="177"/>
      <c r="E46" s="177"/>
      <c r="F46" s="177"/>
      <c r="G46" s="177"/>
      <c r="H46" s="177"/>
      <c r="I46" s="177"/>
      <c r="J46" s="178"/>
    </row>
    <row r="47" spans="1:21 16384:16384" ht="24.75" customHeight="1" x14ac:dyDescent="0.35">
      <c r="A47" s="252" t="s">
        <v>16</v>
      </c>
      <c r="B47" s="253"/>
      <c r="C47" s="253"/>
      <c r="D47" s="253"/>
      <c r="E47" s="253"/>
      <c r="F47" s="253"/>
      <c r="G47" s="253"/>
      <c r="H47" s="253"/>
      <c r="I47" s="253"/>
      <c r="J47" s="254"/>
    </row>
    <row r="48" spans="1:21 16384:16384" x14ac:dyDescent="0.35">
      <c r="A48" s="166"/>
      <c r="B48" s="167"/>
      <c r="C48" s="167"/>
      <c r="D48" s="167"/>
      <c r="E48" s="167"/>
      <c r="F48" s="167"/>
      <c r="G48" s="167"/>
      <c r="H48" s="167"/>
      <c r="I48" s="167"/>
      <c r="J48" s="168"/>
    </row>
    <row r="49" spans="1:10" x14ac:dyDescent="0.35">
      <c r="A49" s="252" t="s">
        <v>17</v>
      </c>
      <c r="B49" s="253"/>
      <c r="C49" s="253"/>
      <c r="D49" s="253"/>
      <c r="E49" s="253"/>
      <c r="F49" s="253"/>
      <c r="G49" s="253"/>
      <c r="H49" s="253"/>
      <c r="I49" s="253"/>
      <c r="J49" s="254"/>
    </row>
    <row r="50" spans="1:10" x14ac:dyDescent="0.35">
      <c r="A50" s="166"/>
      <c r="B50" s="167"/>
      <c r="C50" s="167"/>
      <c r="D50" s="167"/>
      <c r="E50" s="167"/>
      <c r="F50" s="167"/>
      <c r="G50" s="167"/>
      <c r="H50" s="167"/>
      <c r="I50" s="167"/>
      <c r="J50" s="168"/>
    </row>
    <row r="51" spans="1:10" ht="32.25" customHeight="1" x14ac:dyDescent="0.35">
      <c r="A51" s="252" t="s">
        <v>18</v>
      </c>
      <c r="B51" s="253"/>
      <c r="C51" s="253"/>
      <c r="D51" s="253"/>
      <c r="E51" s="253"/>
      <c r="F51" s="253"/>
      <c r="G51" s="253"/>
      <c r="H51" s="253"/>
      <c r="I51" s="253"/>
      <c r="J51" s="254"/>
    </row>
    <row r="52" spans="1:10" x14ac:dyDescent="0.35">
      <c r="A52" s="166"/>
      <c r="B52" s="167"/>
      <c r="C52" s="167"/>
      <c r="D52" s="167"/>
      <c r="E52" s="167"/>
      <c r="F52" s="167"/>
      <c r="G52" s="167"/>
      <c r="H52" s="167"/>
      <c r="I52" s="167"/>
      <c r="J52" s="168"/>
    </row>
    <row r="53" spans="1:10" x14ac:dyDescent="0.35">
      <c r="A53" s="255" t="s">
        <v>7</v>
      </c>
      <c r="B53" s="256"/>
      <c r="C53" s="256"/>
      <c r="D53" s="256"/>
      <c r="E53" s="256"/>
      <c r="F53" s="256"/>
      <c r="G53" s="256"/>
      <c r="H53" s="256"/>
      <c r="I53" s="256"/>
      <c r="J53" s="257"/>
    </row>
    <row r="54" spans="1:10" x14ac:dyDescent="0.35">
      <c r="A54" s="246" t="s">
        <v>19</v>
      </c>
      <c r="B54" s="258"/>
      <c r="C54" s="258"/>
      <c r="D54" s="258"/>
      <c r="E54" s="258"/>
      <c r="F54" s="258"/>
      <c r="G54" s="258"/>
      <c r="H54" s="258"/>
      <c r="I54" s="258"/>
      <c r="J54" s="248"/>
    </row>
    <row r="55" spans="1:10" x14ac:dyDescent="0.35">
      <c r="A55" s="166"/>
      <c r="B55" s="167"/>
      <c r="C55" s="167"/>
      <c r="D55" s="167"/>
      <c r="E55" s="167"/>
      <c r="F55" s="167"/>
      <c r="G55" s="167"/>
      <c r="H55" s="167"/>
      <c r="I55" s="167"/>
      <c r="J55" s="168"/>
    </row>
    <row r="56" spans="1:10" x14ac:dyDescent="0.35">
      <c r="A56" s="246" t="s">
        <v>20</v>
      </c>
      <c r="B56" s="247"/>
      <c r="C56" s="247"/>
      <c r="D56" s="247"/>
      <c r="E56" s="247"/>
      <c r="F56" s="247"/>
      <c r="G56" s="247"/>
      <c r="H56" s="247"/>
      <c r="I56" s="247"/>
      <c r="J56" s="248"/>
    </row>
    <row r="57" spans="1:10" x14ac:dyDescent="0.35">
      <c r="A57" s="166"/>
      <c r="B57" s="167"/>
      <c r="C57" s="167"/>
      <c r="D57" s="167"/>
      <c r="E57" s="167"/>
      <c r="F57" s="167"/>
      <c r="G57" s="167"/>
      <c r="H57" s="167"/>
      <c r="I57" s="167"/>
      <c r="J57" s="168"/>
    </row>
    <row r="58" spans="1:10" ht="15" thickBot="1" x14ac:dyDescent="0.4">
      <c r="A58" s="106"/>
      <c r="B58" s="107"/>
      <c r="C58" s="107"/>
      <c r="D58" s="107"/>
      <c r="E58" s="107"/>
      <c r="F58" s="107"/>
      <c r="G58" s="107"/>
      <c r="H58" s="107"/>
      <c r="I58" s="107"/>
      <c r="J58" s="108"/>
    </row>
    <row r="59" spans="1:10" x14ac:dyDescent="0.35"/>
    <row r="60" spans="1:10" x14ac:dyDescent="0.35"/>
    <row r="61" spans="1:10" x14ac:dyDescent="0.35"/>
    <row r="62" spans="1:10" x14ac:dyDescent="0.35"/>
    <row r="63" spans="1:10" x14ac:dyDescent="0.35"/>
  </sheetData>
  <sheetProtection algorithmName="SHA-512" hashValue="9JzUJzutUNYjB8EQPkZyfK4OBxI+VBnnQLSPkkPwy6rgQQOqfEAr522f7FYesMxVJHcwVI/BftSzMNafWuGhRA==" saltValue="2VC4twCSvgjOcaNkCcgdhw==" spinCount="100000" sheet="1" objects="1" scenarios="1"/>
  <mergeCells count="34">
    <mergeCell ref="A38:J38"/>
    <mergeCell ref="A40:J40"/>
    <mergeCell ref="A34:J34"/>
    <mergeCell ref="A36:J36"/>
    <mergeCell ref="A24:J24"/>
    <mergeCell ref="A25:J25"/>
    <mergeCell ref="A26:J26"/>
    <mergeCell ref="A27:J27"/>
    <mergeCell ref="A28:J28"/>
    <mergeCell ref="A29:J29"/>
    <mergeCell ref="A30:J30"/>
    <mergeCell ref="A32:J32"/>
    <mergeCell ref="A16:J16"/>
    <mergeCell ref="A17:J17"/>
    <mergeCell ref="A20:J20"/>
    <mergeCell ref="A21:J21"/>
    <mergeCell ref="A23:J23"/>
    <mergeCell ref="A19:J19"/>
    <mergeCell ref="A22:J22"/>
    <mergeCell ref="A12:J12"/>
    <mergeCell ref="A13:J13"/>
    <mergeCell ref="A15:J15"/>
    <mergeCell ref="A1:J1"/>
    <mergeCell ref="C3:I3"/>
    <mergeCell ref="A10:J10"/>
    <mergeCell ref="A11:J11"/>
    <mergeCell ref="A56:J56"/>
    <mergeCell ref="A42:J42"/>
    <mergeCell ref="A51:J51"/>
    <mergeCell ref="A53:J53"/>
    <mergeCell ref="A54:J54"/>
    <mergeCell ref="A45:J45"/>
    <mergeCell ref="A47:J47"/>
    <mergeCell ref="A49:J49"/>
  </mergeCells>
  <hyperlinks>
    <hyperlink ref="A7" location="'CCE Options Summary'!A1" display="'CCE Options Summary'" xr:uid="{00000000-0004-0000-0000-000000000000}"/>
    <hyperlink ref="A8" location="'CCE Model selection'!A1" display="Option A_CCE Model selection'" xr:uid="{00000000-0004-0000-0000-000001000000}"/>
    <hyperlink ref="A9" location="'Specified CCE Model Price List'!A1" display="Specified CCE Model Price List'" xr:uid="{00000000-0004-0000-0000-000004000000}"/>
    <hyperlink ref="J37" r:id="rId1" xr:uid="{FCDD5688-CB02-47F8-B9C3-4BBE7A878BDB}"/>
  </hyperlinks>
  <pageMargins left="0.7" right="0.7" top="0.75" bottom="0.75" header="0.3" footer="0.3"/>
  <pageSetup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2:L36"/>
  <sheetViews>
    <sheetView showGridLines="0" topLeftCell="A10" workbookViewId="0">
      <selection activeCell="C16" sqref="C16"/>
    </sheetView>
  </sheetViews>
  <sheetFormatPr defaultRowHeight="14.5" x14ac:dyDescent="0.35"/>
  <cols>
    <col min="1" max="1" width="26.54296875" customWidth="1"/>
    <col min="2" max="2" width="18.7265625" customWidth="1"/>
    <col min="3" max="3" width="19.54296875" customWidth="1"/>
    <col min="4" max="4" width="19.81640625" customWidth="1"/>
    <col min="5" max="5" width="24.81640625" customWidth="1"/>
    <col min="8" max="8" width="21.81640625" customWidth="1"/>
    <col min="9" max="9" width="17.54296875" customWidth="1"/>
  </cols>
  <sheetData>
    <row r="2" spans="1:12" ht="28.5" x14ac:dyDescent="0.65">
      <c r="A2" s="90" t="s">
        <v>21</v>
      </c>
    </row>
    <row r="3" spans="1:12" x14ac:dyDescent="0.35">
      <c r="A3" s="294" t="s">
        <v>349</v>
      </c>
      <c r="B3" s="294"/>
      <c r="C3" s="294"/>
      <c r="D3" s="294"/>
      <c r="E3" s="294"/>
      <c r="F3" s="294"/>
      <c r="G3" s="294"/>
      <c r="H3" s="294"/>
      <c r="I3" s="294"/>
      <c r="J3" s="294"/>
      <c r="K3" s="294"/>
      <c r="L3" s="294"/>
    </row>
    <row r="4" spans="1:12" x14ac:dyDescent="0.35">
      <c r="A4" s="294"/>
      <c r="B4" s="294"/>
      <c r="C4" s="294"/>
      <c r="D4" s="294"/>
      <c r="E4" s="294"/>
      <c r="F4" s="294"/>
      <c r="G4" s="294"/>
      <c r="H4" s="294"/>
      <c r="I4" s="294"/>
      <c r="J4" s="294"/>
      <c r="K4" s="294"/>
      <c r="L4" s="294"/>
    </row>
    <row r="5" spans="1:12" x14ac:dyDescent="0.35">
      <c r="A5" s="294"/>
      <c r="B5" s="294"/>
      <c r="C5" s="294"/>
      <c r="D5" s="294"/>
      <c r="E5" s="294"/>
      <c r="F5" s="294"/>
      <c r="G5" s="294"/>
      <c r="H5" s="294"/>
      <c r="I5" s="294"/>
      <c r="J5" s="294"/>
      <c r="K5" s="294"/>
      <c r="L5" s="294"/>
    </row>
    <row r="6" spans="1:12" ht="30" customHeight="1" x14ac:dyDescent="0.35">
      <c r="A6" s="298" t="s">
        <v>348</v>
      </c>
      <c r="B6" s="298"/>
      <c r="C6" s="298"/>
      <c r="D6" s="298"/>
      <c r="E6" s="298"/>
      <c r="F6" s="298"/>
      <c r="G6" s="298"/>
      <c r="H6" s="298"/>
      <c r="I6" s="298"/>
      <c r="J6" s="298"/>
      <c r="K6" s="298"/>
      <c r="L6" s="298"/>
    </row>
    <row r="7" spans="1:12" x14ac:dyDescent="0.35">
      <c r="A7" s="179"/>
      <c r="B7" s="179"/>
      <c r="C7" s="179"/>
      <c r="D7" s="179"/>
      <c r="E7" s="179"/>
      <c r="F7" s="179"/>
      <c r="G7" s="179"/>
      <c r="H7" s="179"/>
      <c r="I7" s="179"/>
      <c r="J7" s="179"/>
      <c r="K7" s="179"/>
      <c r="L7" s="179"/>
    </row>
    <row r="8" spans="1:12" x14ac:dyDescent="0.35">
      <c r="A8" s="186"/>
      <c r="B8" s="186"/>
      <c r="C8" s="186"/>
      <c r="D8" s="186"/>
      <c r="E8" s="186"/>
      <c r="F8" s="186"/>
      <c r="G8" s="186"/>
      <c r="H8" s="186"/>
      <c r="I8" s="186"/>
      <c r="J8" s="186"/>
      <c r="K8" s="186"/>
      <c r="L8" s="186"/>
    </row>
    <row r="9" spans="1:12" ht="21" x14ac:dyDescent="0.35">
      <c r="A9" s="94" t="s">
        <v>22</v>
      </c>
      <c r="B9" s="95"/>
      <c r="C9" s="95"/>
      <c r="D9" s="95"/>
      <c r="E9" s="179"/>
      <c r="F9" s="179"/>
      <c r="G9" s="179"/>
      <c r="H9" s="179"/>
      <c r="I9" s="179"/>
      <c r="J9" s="179"/>
      <c r="K9" s="179"/>
      <c r="L9" s="179"/>
    </row>
    <row r="10" spans="1:12" ht="15" thickBot="1" x14ac:dyDescent="0.4"/>
    <row r="11" spans="1:12" ht="36" customHeight="1" x14ac:dyDescent="0.35">
      <c r="A11" s="91"/>
      <c r="B11" s="115" t="s">
        <v>23</v>
      </c>
      <c r="C11" s="92" t="s">
        <v>24</v>
      </c>
      <c r="D11" s="96" t="s">
        <v>25</v>
      </c>
      <c r="E11" s="116" t="s">
        <v>26</v>
      </c>
    </row>
    <row r="12" spans="1:12" ht="43.5" x14ac:dyDescent="0.35">
      <c r="A12" s="147" t="s">
        <v>336</v>
      </c>
      <c r="B12" s="89">
        <f ca="1">SUM('CCE Model selection'!$J$4:$J$20)-SUMIF('CCE Model selection'!$AB$4:$AB$36,"_4.",'CCE Model selection'!$J$4:$J$20)-SUMIF('CCE Model selection'!$AB$4:$AB$36,"_5.",'CCE Model selection'!$J$4:$J$20)</f>
        <v>0</v>
      </c>
      <c r="C12" s="89">
        <f ca="1">SUM('CCE Model selection'!$P$4:$P$20)-SUMIF('CCE Model selection'!$AB$4:$AB$36,"_4.",'CCE Model selection'!$P$4:$P$20)-SUMIF('CCE Model selection'!$AB$4:$AB$36,"_5.",'CCE Model selection'!$P$4:$P$20)</f>
        <v>0</v>
      </c>
      <c r="D12" s="89">
        <f ca="1">SUM('CCE Model selection'!$V$4:$V$20)-SUMIF('CCE Model selection'!$AB$4:$AB$36,"_4.",'CCE Model selection'!$V$4:$V$20)-SUMIF('CCE Model selection'!$AB$4:$AB$36,"_5.",'CCE Model selection'!$V$4:$V$20)</f>
        <v>0</v>
      </c>
      <c r="E12" s="295"/>
    </row>
    <row r="13" spans="1:12" ht="39.75" customHeight="1" x14ac:dyDescent="0.35">
      <c r="A13" s="155" t="s">
        <v>27</v>
      </c>
      <c r="B13" s="154">
        <f>SUMIF('CCE Model selection'!$AB$4:$AB$36,"_5.",'CCE Model selection'!$J$4:$J$36)</f>
        <v>0</v>
      </c>
      <c r="C13" s="154">
        <f>SUMIF('CCE Model selection'!$AB$4:$AB$36,"_5.",'CCE Model selection'!$P$4:$P$36)</f>
        <v>0</v>
      </c>
      <c r="D13" s="154">
        <f>SUMIF('CCE Model selection'!$AB$4:$AB$36,"_5.",'CCE Model selection'!$V$4:$V$36)</f>
        <v>0</v>
      </c>
      <c r="E13" s="296"/>
    </row>
    <row r="14" spans="1:12" ht="39.75" customHeight="1" x14ac:dyDescent="0.35">
      <c r="A14" s="155" t="s">
        <v>28</v>
      </c>
      <c r="B14" s="154">
        <f>SUMIF('CCE Model selection'!$AB$4:$AB$36,"_4.",'CCE Model selection'!$J$4:$J$36)</f>
        <v>0</v>
      </c>
      <c r="C14" s="154">
        <f>SUMIF('CCE Model selection'!$AB$4:$AB$36,"_4.",'CCE Model selection'!$P$4:$P$36)</f>
        <v>0</v>
      </c>
      <c r="D14" s="154">
        <f>SUMIF('CCE Model selection'!$AB$4:$AB$36,"_4.",'CCE Model selection'!$V$4:$V$36)</f>
        <v>0</v>
      </c>
      <c r="E14" s="296"/>
    </row>
    <row r="15" spans="1:12" ht="39.75" customHeight="1" x14ac:dyDescent="0.35">
      <c r="A15" s="155" t="s">
        <v>29</v>
      </c>
      <c r="B15" s="158">
        <f>'CCE Model selection'!J54+'CCE Model selection'!J56</f>
        <v>0</v>
      </c>
      <c r="C15" s="158">
        <f>'CCE Model selection'!Q54+'CCE Model selection'!P56</f>
        <v>0</v>
      </c>
      <c r="D15" s="158">
        <f>'CCE Model selection'!V54+'CCE Model selection'!V56</f>
        <v>0</v>
      </c>
      <c r="E15" s="296"/>
    </row>
    <row r="16" spans="1:12" ht="31.5" customHeight="1" thickBot="1" x14ac:dyDescent="0.4">
      <c r="A16" s="88" t="s">
        <v>30</v>
      </c>
      <c r="B16" s="157">
        <f>'CCE Model selection'!J58</f>
        <v>0</v>
      </c>
      <c r="C16" s="157">
        <f>'CCE Model selection'!P58</f>
        <v>0</v>
      </c>
      <c r="D16" s="157">
        <f>'CCE Model selection'!V58</f>
        <v>0</v>
      </c>
      <c r="E16" s="297"/>
    </row>
    <row r="17" spans="1:10" x14ac:dyDescent="0.35">
      <c r="B17" s="93"/>
      <c r="C17" s="93"/>
      <c r="D17" s="93"/>
    </row>
    <row r="18" spans="1:10" x14ac:dyDescent="0.35">
      <c r="A18" s="156" t="s">
        <v>31</v>
      </c>
    </row>
    <row r="19" spans="1:10" x14ac:dyDescent="0.35">
      <c r="A19" s="136" t="s">
        <v>32</v>
      </c>
    </row>
    <row r="20" spans="1:10" x14ac:dyDescent="0.35">
      <c r="A20" s="136"/>
    </row>
    <row r="21" spans="1:10" x14ac:dyDescent="0.35">
      <c r="A21" s="136"/>
    </row>
    <row r="22" spans="1:10" hidden="1" x14ac:dyDescent="0.35">
      <c r="A22" s="299" t="s">
        <v>33</v>
      </c>
      <c r="B22" s="300"/>
      <c r="C22" s="300"/>
      <c r="D22" s="300"/>
      <c r="E22" s="300"/>
      <c r="F22" s="300"/>
      <c r="G22" s="300"/>
      <c r="H22" s="300"/>
      <c r="I22" s="300"/>
      <c r="J22" s="301"/>
    </row>
    <row r="23" spans="1:10" ht="15" hidden="1" thickBot="1" x14ac:dyDescent="0.4">
      <c r="A23" s="302"/>
      <c r="B23" s="303"/>
      <c r="C23" s="303"/>
      <c r="D23" s="303"/>
      <c r="E23" s="303"/>
      <c r="F23" s="303"/>
      <c r="G23" s="303"/>
      <c r="H23" s="303"/>
      <c r="I23" s="303"/>
      <c r="J23" s="304"/>
    </row>
    <row r="24" spans="1:10" hidden="1" x14ac:dyDescent="0.35">
      <c r="A24" s="305"/>
      <c r="B24" s="306"/>
      <c r="C24" s="306"/>
      <c r="D24" s="306"/>
      <c r="E24" s="306"/>
      <c r="F24" s="306"/>
      <c r="G24" s="306"/>
      <c r="H24" s="306"/>
      <c r="I24" s="306"/>
      <c r="J24" s="307"/>
    </row>
    <row r="25" spans="1:10" hidden="1" x14ac:dyDescent="0.35">
      <c r="A25" s="308"/>
      <c r="B25" s="309"/>
      <c r="C25" s="309"/>
      <c r="D25" s="309"/>
      <c r="E25" s="309"/>
      <c r="F25" s="309"/>
      <c r="G25" s="309"/>
      <c r="H25" s="309"/>
      <c r="I25" s="309"/>
      <c r="J25" s="310"/>
    </row>
    <row r="26" spans="1:10" hidden="1" x14ac:dyDescent="0.35">
      <c r="A26" s="308"/>
      <c r="B26" s="309"/>
      <c r="C26" s="309"/>
      <c r="D26" s="309"/>
      <c r="E26" s="309"/>
      <c r="F26" s="309"/>
      <c r="G26" s="309"/>
      <c r="H26" s="309"/>
      <c r="I26" s="309"/>
      <c r="J26" s="310"/>
    </row>
    <row r="27" spans="1:10" hidden="1" x14ac:dyDescent="0.35">
      <c r="A27" s="308"/>
      <c r="B27" s="309"/>
      <c r="C27" s="309"/>
      <c r="D27" s="309"/>
      <c r="E27" s="309"/>
      <c r="F27" s="309"/>
      <c r="G27" s="309"/>
      <c r="H27" s="309"/>
      <c r="I27" s="309"/>
      <c r="J27" s="310"/>
    </row>
    <row r="28" spans="1:10" hidden="1" x14ac:dyDescent="0.35">
      <c r="A28" s="308"/>
      <c r="B28" s="309"/>
      <c r="C28" s="309"/>
      <c r="D28" s="309"/>
      <c r="E28" s="309"/>
      <c r="F28" s="309"/>
      <c r="G28" s="309"/>
      <c r="H28" s="309"/>
      <c r="I28" s="309"/>
      <c r="J28" s="310"/>
    </row>
    <row r="29" spans="1:10" hidden="1" x14ac:dyDescent="0.35">
      <c r="A29" s="308"/>
      <c r="B29" s="309"/>
      <c r="C29" s="309"/>
      <c r="D29" s="309"/>
      <c r="E29" s="309"/>
      <c r="F29" s="309"/>
      <c r="G29" s="309"/>
      <c r="H29" s="309"/>
      <c r="I29" s="309"/>
      <c r="J29" s="310"/>
    </row>
    <row r="30" spans="1:10" hidden="1" x14ac:dyDescent="0.35">
      <c r="A30" s="308"/>
      <c r="B30" s="309"/>
      <c r="C30" s="309"/>
      <c r="D30" s="309"/>
      <c r="E30" s="309"/>
      <c r="F30" s="309"/>
      <c r="G30" s="309"/>
      <c r="H30" s="309"/>
      <c r="I30" s="309"/>
      <c r="J30" s="310"/>
    </row>
    <row r="31" spans="1:10" hidden="1" x14ac:dyDescent="0.35">
      <c r="A31" s="308"/>
      <c r="B31" s="309"/>
      <c r="C31" s="309"/>
      <c r="D31" s="309"/>
      <c r="E31" s="309"/>
      <c r="F31" s="309"/>
      <c r="G31" s="309"/>
      <c r="H31" s="309"/>
      <c r="I31" s="309"/>
      <c r="J31" s="310"/>
    </row>
    <row r="32" spans="1:10" hidden="1" x14ac:dyDescent="0.35">
      <c r="A32" s="308"/>
      <c r="B32" s="309"/>
      <c r="C32" s="309"/>
      <c r="D32" s="309"/>
      <c r="E32" s="309"/>
      <c r="F32" s="309"/>
      <c r="G32" s="309"/>
      <c r="H32" s="309"/>
      <c r="I32" s="309"/>
      <c r="J32" s="310"/>
    </row>
    <row r="33" spans="1:10" hidden="1" x14ac:dyDescent="0.35">
      <c r="A33" s="308"/>
      <c r="B33" s="309"/>
      <c r="C33" s="309"/>
      <c r="D33" s="309"/>
      <c r="E33" s="309"/>
      <c r="F33" s="309"/>
      <c r="G33" s="309"/>
      <c r="H33" s="309"/>
      <c r="I33" s="309"/>
      <c r="J33" s="310"/>
    </row>
    <row r="34" spans="1:10" hidden="1" x14ac:dyDescent="0.35">
      <c r="A34" s="308"/>
      <c r="B34" s="309"/>
      <c r="C34" s="309"/>
      <c r="D34" s="309"/>
      <c r="E34" s="309"/>
      <c r="F34" s="309"/>
      <c r="G34" s="309"/>
      <c r="H34" s="309"/>
      <c r="I34" s="309"/>
      <c r="J34" s="310"/>
    </row>
    <row r="35" spans="1:10" hidden="1" x14ac:dyDescent="0.35">
      <c r="A35" s="308"/>
      <c r="B35" s="309"/>
      <c r="C35" s="309"/>
      <c r="D35" s="309"/>
      <c r="E35" s="309"/>
      <c r="F35" s="309"/>
      <c r="G35" s="309"/>
      <c r="H35" s="309"/>
      <c r="I35" s="309"/>
      <c r="J35" s="310"/>
    </row>
    <row r="36" spans="1:10" ht="15" hidden="1" thickBot="1" x14ac:dyDescent="0.4">
      <c r="A36" s="311"/>
      <c r="B36" s="312"/>
      <c r="C36" s="312"/>
      <c r="D36" s="312"/>
      <c r="E36" s="312"/>
      <c r="F36" s="312"/>
      <c r="G36" s="312"/>
      <c r="H36" s="312"/>
      <c r="I36" s="312"/>
      <c r="J36" s="313"/>
    </row>
  </sheetData>
  <sheetProtection algorithmName="SHA-512" hashValue="AMBssE0NdfqCEtTiV9qOkKDBV+/JdY77yjTVApBsy5L5yhAZwIIPI+ZugfItdJPiyzBainyNPO6xWZVXZSUkeQ==" saltValue="sIi+GjBB0myFCqT58jpA/w==" spinCount="100000" sheet="1" objects="1" scenarios="1"/>
  <mergeCells count="5">
    <mergeCell ref="A3:L5"/>
    <mergeCell ref="E12:E16"/>
    <mergeCell ref="A6:L6"/>
    <mergeCell ref="A22:J23"/>
    <mergeCell ref="A24:J36"/>
  </mergeCells>
  <dataValidations count="1">
    <dataValidation type="list" allowBlank="1" showInputMessage="1" showErrorMessage="1" promptTitle="Select final option" prompt="Select final option" sqref="E12:E16" xr:uid="{00000000-0002-0000-0100-000000000000}">
      <formula1>$B$11:$D$11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pageSetUpPr fitToPage="1"/>
  </sheetPr>
  <dimension ref="A1:CH58"/>
  <sheetViews>
    <sheetView showGridLines="0" zoomScale="70" zoomScaleNormal="70" zoomScaleSheetLayoutView="100" workbookViewId="0">
      <selection activeCell="C4" sqref="C4"/>
    </sheetView>
  </sheetViews>
  <sheetFormatPr defaultColWidth="9.1796875" defaultRowHeight="27" customHeight="1" x14ac:dyDescent="0.35"/>
  <cols>
    <col min="1" max="1" width="30.453125" customWidth="1"/>
    <col min="2" max="2" width="18.26953125" customWidth="1"/>
    <col min="3" max="3" width="28" customWidth="1"/>
    <col min="4" max="4" width="15.453125" customWidth="1"/>
    <col min="5" max="5" width="15.453125" style="33" customWidth="1"/>
    <col min="6" max="6" width="11.453125" style="33" bestFit="1" customWidth="1"/>
    <col min="7" max="7" width="13.453125" style="33" bestFit="1" customWidth="1"/>
    <col min="8" max="8" width="21.453125" style="33" bestFit="1" customWidth="1"/>
    <col min="9" max="9" width="14.26953125" style="33" bestFit="1" customWidth="1"/>
    <col min="10" max="11" width="12.453125" style="33" customWidth="1"/>
    <col min="12" max="12" width="21.54296875" style="33" customWidth="1"/>
    <col min="13" max="13" width="13.7265625" style="33" customWidth="1"/>
    <col min="14" max="14" width="16.1796875" style="33" customWidth="1"/>
    <col min="15" max="16" width="15.81640625" style="33" customWidth="1"/>
    <col min="17" max="17" width="15.1796875" style="33" customWidth="1"/>
    <col min="18" max="18" width="20.7265625" style="33" customWidth="1"/>
    <col min="19" max="19" width="12.453125" style="33" customWidth="1"/>
    <col min="20" max="20" width="15.453125" style="33" customWidth="1"/>
    <col min="21" max="21" width="14.453125" style="37" customWidth="1"/>
    <col min="22" max="22" width="14.453125" style="60" customWidth="1"/>
    <col min="23" max="23" width="14.453125" style="37" customWidth="1"/>
    <col min="28" max="28" width="9.1796875" hidden="1" customWidth="1"/>
  </cols>
  <sheetData>
    <row r="1" spans="1:28" s="70" customFormat="1" ht="16.5" customHeight="1" thickTop="1" thickBot="1" x14ac:dyDescent="0.4">
      <c r="A1" s="67"/>
      <c r="B1" s="68"/>
      <c r="C1" s="68"/>
      <c r="D1" s="68"/>
      <c r="E1" s="68"/>
      <c r="F1" s="71"/>
      <c r="G1" s="71"/>
      <c r="H1" s="71"/>
      <c r="I1" s="71"/>
      <c r="J1" s="325" t="s">
        <v>34</v>
      </c>
      <c r="K1" s="326"/>
      <c r="L1" s="314" t="s">
        <v>24</v>
      </c>
      <c r="M1" s="315"/>
      <c r="N1" s="315"/>
      <c r="O1" s="315"/>
      <c r="P1" s="316"/>
      <c r="Q1" s="316"/>
      <c r="R1" s="317" t="s">
        <v>25</v>
      </c>
      <c r="S1" s="317"/>
      <c r="T1" s="317"/>
      <c r="U1" s="317"/>
      <c r="V1" s="317"/>
      <c r="W1" s="317"/>
    </row>
    <row r="2" spans="1:28" s="6" customFormat="1" ht="64.5" customHeight="1" thickTop="1" x14ac:dyDescent="0.35">
      <c r="A2" s="7" t="s">
        <v>35</v>
      </c>
      <c r="B2" s="7" t="s">
        <v>269</v>
      </c>
      <c r="C2" s="7" t="s">
        <v>36</v>
      </c>
      <c r="D2" s="7" t="s">
        <v>37</v>
      </c>
      <c r="E2" s="30" t="s">
        <v>38</v>
      </c>
      <c r="F2" s="77" t="s">
        <v>39</v>
      </c>
      <c r="G2" s="77" t="s">
        <v>40</v>
      </c>
      <c r="H2" s="77" t="s">
        <v>41</v>
      </c>
      <c r="I2" s="78" t="s">
        <v>42</v>
      </c>
      <c r="J2" s="211" t="s">
        <v>43</v>
      </c>
      <c r="K2" s="212" t="s">
        <v>44</v>
      </c>
      <c r="L2" s="209" t="s">
        <v>36</v>
      </c>
      <c r="M2" s="206" t="s">
        <v>37</v>
      </c>
      <c r="N2" s="207" t="s">
        <v>40</v>
      </c>
      <c r="O2" s="208" t="s">
        <v>42</v>
      </c>
      <c r="P2" s="219" t="s">
        <v>43</v>
      </c>
      <c r="Q2" s="220" t="s">
        <v>44</v>
      </c>
      <c r="R2" s="217" t="s">
        <v>36</v>
      </c>
      <c r="S2" s="200" t="s">
        <v>37</v>
      </c>
      <c r="T2" s="201" t="s">
        <v>40</v>
      </c>
      <c r="U2" s="202" t="s">
        <v>42</v>
      </c>
      <c r="V2" s="223" t="s">
        <v>43</v>
      </c>
      <c r="W2" s="224" t="s">
        <v>44</v>
      </c>
    </row>
    <row r="3" spans="1:28" s="11" customFormat="1" ht="45" customHeight="1" x14ac:dyDescent="0.35">
      <c r="A3" s="9"/>
      <c r="B3" s="10" t="s">
        <v>45</v>
      </c>
      <c r="C3" s="10" t="s">
        <v>45</v>
      </c>
      <c r="D3" s="9"/>
      <c r="E3" s="31"/>
      <c r="F3" s="31"/>
      <c r="G3" s="31"/>
      <c r="H3" s="81" t="s">
        <v>46</v>
      </c>
      <c r="I3" s="82"/>
      <c r="J3" s="213" t="s">
        <v>47</v>
      </c>
      <c r="K3" s="214"/>
      <c r="L3" s="210" t="s">
        <v>45</v>
      </c>
      <c r="M3" s="206"/>
      <c r="N3" s="207"/>
      <c r="O3" s="216"/>
      <c r="P3" s="221" t="s">
        <v>47</v>
      </c>
      <c r="Q3" s="222"/>
      <c r="R3" s="218" t="s">
        <v>45</v>
      </c>
      <c r="S3" s="203"/>
      <c r="T3" s="204"/>
      <c r="U3" s="205"/>
      <c r="V3" s="226" t="s">
        <v>47</v>
      </c>
      <c r="W3" s="225"/>
    </row>
    <row r="4" spans="1:28" s="26" customFormat="1" ht="27" customHeight="1" x14ac:dyDescent="0.35">
      <c r="A4" s="41" t="s">
        <v>48</v>
      </c>
      <c r="B4" s="199"/>
      <c r="C4" s="42"/>
      <c r="D4" s="29" t="str">
        <f>IFERROR(INDEX('Specified CCE Model Price List'!$A$3:$O$189,MATCH('CCE Model selection'!$C4,'Specified CCE Model Price List'!$E$3:$E$189,0),MATCH('CCE Model selection'!D$2,'Specified CCE Model Price List'!$A$3:$O$3,0)),"")</f>
        <v/>
      </c>
      <c r="E4" s="32" t="str">
        <f>IFERROR(INDEX('Specified CCE Model Price List'!$A$3:$O$189,MATCH('CCE Model selection'!$C4,'Specified CCE Model Price List'!$E$3:$E$189,0),MATCH('CCE Model selection'!E$2,'Specified CCE Model Price List'!$A$3:$O$3,0)),"")</f>
        <v/>
      </c>
      <c r="F4" s="32" t="str">
        <f>IFERROR(INDEX('Specified CCE Model Price List'!$A$3:$O$189,MATCH('CCE Model selection'!$C4,'Specified CCE Model Price List'!$E$3:$E$189,0),MATCH('CCE Model selection'!F$2,'Specified CCE Model Price List'!$A$3:$O$3,0)),"")</f>
        <v/>
      </c>
      <c r="G4" s="125" t="str">
        <f>IFERROR(INDEX('Specified CCE Model Price List'!$A$3:$O$189,MATCH('CCE Model selection'!$C4,'Specified CCE Model Price List'!$E$3:$E$189,0),MATCH('CCE Model selection'!G$2,'Specified CCE Model Price List'!$A$3:$O$3,0)),"")</f>
        <v/>
      </c>
      <c r="H4" s="54"/>
      <c r="I4" s="114" t="str">
        <f>IF(ISERROR(IF(ISERROR(MATCH($A4,Reference_Dropdown1!$B$29:$B$41,0)),G4+$H4,G4)),"",IF(ISERROR(MATCH($A4,Reference_Dropdown1!$B$29:$B$41,0)),G4+$H4,"N/A"))</f>
        <v/>
      </c>
      <c r="J4" s="215"/>
      <c r="K4" s="239" t="str">
        <f>IFERROR(IF(I4="N/A",G4*J4,I4*J4),"")</f>
        <v/>
      </c>
      <c r="L4" s="228"/>
      <c r="M4" s="241" t="str">
        <f>IFERROR(INDEX('Specified CCE Model Price List'!$A$3:$O$189,MATCH('CCE Model selection'!$L4,'Specified CCE Model Price List'!$E$3:$E$189,0),MATCH('CCE Model selection'!M$2,'Specified CCE Model Price List'!$A$3:$O$3,0)),"")</f>
        <v/>
      </c>
      <c r="N4" s="185" t="str">
        <f>IFERROR(INDEX('Specified CCE Model Price List'!$A$3:$O$189,MATCH('CCE Model selection'!$L4,'Specified CCE Model Price List'!$E$3:$E$189,0),MATCH('CCE Model selection'!N$2,'Specified CCE Model Price List'!$A$3:$O$3,0)),"")</f>
        <v/>
      </c>
      <c r="O4" s="238" t="str">
        <f>IF(ISERROR(IF(ISERROR(MATCH($A4,Reference_Dropdown1!$B$29:$B$41,0)),N4+$H4,N4)),"",IF(ISERROR(MATCH($A4,Reference_Dropdown1!$B$29:$B$41,0)),N4+$H4,"N/A"))</f>
        <v/>
      </c>
      <c r="P4" s="215"/>
      <c r="Q4" s="239" t="str">
        <f>IFERROR(IF(O4="N/A",N4*$P4,O4*$P4),"")</f>
        <v/>
      </c>
      <c r="R4" s="228"/>
      <c r="S4" s="240" t="str">
        <f>IFERROR(INDEX('Specified CCE Model Price List'!$A$3:$O$189,MATCH('CCE Model selection'!$R4,'Specified CCE Model Price List'!$E$3:$E$189,0),MATCH('CCE Model selection'!S$2,'Specified CCE Model Price List'!$A$3:$O$3,0)),"")</f>
        <v/>
      </c>
      <c r="T4" s="125" t="str">
        <f>IFERROR(INDEX('Specified CCE Model Price List'!$A$3:$O$189,MATCH('CCE Model selection'!$R4,'Specified CCE Model Price List'!$E$3:$E$189,0),MATCH('CCE Model selection'!T$2,'Specified CCE Model Price List'!$A$3:$O$3,0)),"")</f>
        <v/>
      </c>
      <c r="U4" s="238" t="str">
        <f>IF(ISERROR(IF(ISERROR(MATCH($A4,Reference_Dropdown1!$B$29:$B$41,0)),T4+$H4,T4)),"",IF(ISERROR(MATCH($A4,Reference_Dropdown1!$B$29:$B$41,0)),T4+$H4,"N/A"))</f>
        <v/>
      </c>
      <c r="V4" s="215"/>
      <c r="W4" s="239" t="str">
        <f>IFERROR(IF(U4="N/A",T4*$V4,U4*$V4),"")</f>
        <v/>
      </c>
      <c r="AB4" s="26" t="str">
        <f>LEFT(A4,3)</f>
        <v>_1.</v>
      </c>
    </row>
    <row r="5" spans="1:28" s="26" customFormat="1" ht="27" customHeight="1" x14ac:dyDescent="0.35">
      <c r="A5" s="41" t="s">
        <v>48</v>
      </c>
      <c r="B5" s="199"/>
      <c r="C5" s="42"/>
      <c r="D5" s="29" t="str">
        <f>IFERROR(INDEX('Specified CCE Model Price List'!$A$3:$O$189,MATCH('CCE Model selection'!$C5,'Specified CCE Model Price List'!$E$3:$E$189,0),MATCH('CCE Model selection'!D$2,'Specified CCE Model Price List'!$A$3:$O$3,0)),"")</f>
        <v/>
      </c>
      <c r="E5" s="32" t="str">
        <f>IFERROR(INDEX('Specified CCE Model Price List'!$A$3:$O$189,MATCH('CCE Model selection'!$C5,'Specified CCE Model Price List'!$E$3:$E$189,0),MATCH('CCE Model selection'!E$2,'Specified CCE Model Price List'!$A$3:$O$3,0)),"")</f>
        <v/>
      </c>
      <c r="F5" s="32" t="str">
        <f>IFERROR(INDEX('Specified CCE Model Price List'!$A$3:$O$189,MATCH('CCE Model selection'!$C5,'Specified CCE Model Price List'!$E$3:$E$189,0),MATCH('CCE Model selection'!F$2,'Specified CCE Model Price List'!$A$3:$O$3,0)),"")</f>
        <v/>
      </c>
      <c r="G5" s="125" t="str">
        <f>IFERROR(INDEX('Specified CCE Model Price List'!$A$3:$O$189,MATCH('CCE Model selection'!$C5,'Specified CCE Model Price List'!$E$3:$E$189,0),MATCH('CCE Model selection'!G$2,'Specified CCE Model Price List'!$A$3:$O$3,0)),"")</f>
        <v/>
      </c>
      <c r="H5" s="54"/>
      <c r="I5" s="114" t="str">
        <f>IF(ISERROR(IF(ISERROR(MATCH($A5,Reference_Dropdown1!$B$29:$B$41,0)),G5+$H5,G5)),"",IF(ISERROR(MATCH($A5,Reference_Dropdown1!$B$29:$B$41,0)),G5+$H5,"N/A"))</f>
        <v/>
      </c>
      <c r="J5" s="215"/>
      <c r="K5" s="239" t="str">
        <f t="shared" ref="K5:K36" si="0">IFERROR(IF(I5="N/A",G5*J5,I5*J5),"")</f>
        <v/>
      </c>
      <c r="L5" s="228"/>
      <c r="M5" s="241" t="str">
        <f>IFERROR(INDEX('Specified CCE Model Price List'!$A$3:$O$189,MATCH('CCE Model selection'!$L5,'Specified CCE Model Price List'!$E$3:$E$189,0),MATCH('CCE Model selection'!M$2,'Specified CCE Model Price List'!$A$3:$O$3,0)),"")</f>
        <v/>
      </c>
      <c r="N5" s="185" t="str">
        <f>IFERROR(INDEX('Specified CCE Model Price List'!$A$3:$O$189,MATCH('CCE Model selection'!$L5,'Specified CCE Model Price List'!$E$3:$E$189,0),MATCH('CCE Model selection'!N$2,'Specified CCE Model Price List'!$A$3:$O$3,0)),"")</f>
        <v/>
      </c>
      <c r="O5" s="238" t="str">
        <f>IF(ISERROR(IF(ISERROR(MATCH($A5,Reference_Dropdown1!$B$29:$B$41,0)),N5+$H5,N5)),"",IF(ISERROR(MATCH($A5,Reference_Dropdown1!$B$29:$B$41,0)),N5+$H5,"N/A"))</f>
        <v/>
      </c>
      <c r="P5" s="215"/>
      <c r="Q5" s="239" t="str">
        <f t="shared" ref="Q5:Q36" si="1">IFERROR(IF(O5="N/A",N5*$P5,O5*$P5),"")</f>
        <v/>
      </c>
      <c r="R5" s="228"/>
      <c r="S5" s="240" t="str">
        <f>IFERROR(INDEX('Specified CCE Model Price List'!$A$3:$O$189,MATCH('CCE Model selection'!$R5,'Specified CCE Model Price List'!$E$3:$E$189,0),MATCH('CCE Model selection'!S$2,'Specified CCE Model Price List'!$A$3:$O$3,0)),"")</f>
        <v/>
      </c>
      <c r="T5" s="125" t="str">
        <f>IFERROR(INDEX('Specified CCE Model Price List'!$A$3:$O$189,MATCH('CCE Model selection'!$R5,'Specified CCE Model Price List'!$E$3:$E$189,0),MATCH('CCE Model selection'!T$2,'Specified CCE Model Price List'!$A$3:$O$3,0)),"")</f>
        <v/>
      </c>
      <c r="U5" s="238" t="str">
        <f>IF(ISERROR(IF(ISERROR(MATCH($A5,Reference_Dropdown1!$B$29:$B$41,0)),T5+$H5,T5)),"",IF(ISERROR(MATCH($A5,Reference_Dropdown1!$B$29:$B$41,0)),T5+$H5,"N/A"))</f>
        <v/>
      </c>
      <c r="V5" s="215"/>
      <c r="W5" s="239" t="str">
        <f t="shared" ref="W5:W36" si="2">IFERROR(IF(U5="N/A",T5*$V5,U5*$V5),"")</f>
        <v/>
      </c>
      <c r="AB5" s="26" t="str">
        <f t="shared" ref="AB5:AB36" si="3">LEFT(A5,3)</f>
        <v>_1.</v>
      </c>
    </row>
    <row r="6" spans="1:28" s="26" customFormat="1" ht="27" customHeight="1" x14ac:dyDescent="0.35">
      <c r="A6" s="41" t="s">
        <v>49</v>
      </c>
      <c r="B6" s="199"/>
      <c r="C6" s="42"/>
      <c r="D6" s="29" t="str">
        <f>IFERROR(INDEX('Specified CCE Model Price List'!$A$3:$O$189,MATCH('CCE Model selection'!$C6,'Specified CCE Model Price List'!$E$3:$E$189,0),MATCH('CCE Model selection'!D$2,'Specified CCE Model Price List'!$A$3:$O$3,0)),"")</f>
        <v/>
      </c>
      <c r="E6" s="32" t="str">
        <f>IFERROR(INDEX('Specified CCE Model Price List'!$A$3:$O$189,MATCH('CCE Model selection'!$C6,'Specified CCE Model Price List'!$E$3:$E$189,0),MATCH('CCE Model selection'!E$2,'Specified CCE Model Price List'!$A$3:$O$3,0)),"")</f>
        <v/>
      </c>
      <c r="F6" s="32" t="str">
        <f>IFERROR(INDEX('Specified CCE Model Price List'!$A$3:$O$189,MATCH('CCE Model selection'!$C6,'Specified CCE Model Price List'!$E$3:$E$189,0),MATCH('CCE Model selection'!F$2,'Specified CCE Model Price List'!$A$3:$O$3,0)),"")</f>
        <v/>
      </c>
      <c r="G6" s="125" t="str">
        <f>IFERROR(INDEX('Specified CCE Model Price List'!$A$3:$O$189,MATCH('CCE Model selection'!$C6,'Specified CCE Model Price List'!$E$3:$E$189,0),MATCH('CCE Model selection'!G$2,'Specified CCE Model Price List'!$A$3:$O$3,0)),"")</f>
        <v/>
      </c>
      <c r="H6" s="54"/>
      <c r="I6" s="114" t="str">
        <f>IF(ISERROR(IF(ISERROR(MATCH($A6,Reference_Dropdown1!$B$29:$B$41,0)),G6+$H6,G6)),"",IF(ISERROR(MATCH($A6,Reference_Dropdown1!$B$29:$B$41,0)),G6+$H6,"N/A"))</f>
        <v/>
      </c>
      <c r="J6" s="215"/>
      <c r="K6" s="239" t="str">
        <f t="shared" si="0"/>
        <v/>
      </c>
      <c r="L6" s="228"/>
      <c r="M6" s="241" t="str">
        <f>IFERROR(INDEX('Specified CCE Model Price List'!$A$3:$O$189,MATCH('CCE Model selection'!$L6,'Specified CCE Model Price List'!$E$3:$E$189,0),MATCH('CCE Model selection'!M$2,'Specified CCE Model Price List'!$A$3:$O$3,0)),"")</f>
        <v/>
      </c>
      <c r="N6" s="185" t="str">
        <f>IFERROR(INDEX('Specified CCE Model Price List'!$A$3:$O$189,MATCH('CCE Model selection'!$L6,'Specified CCE Model Price List'!$E$3:$E$189,0),MATCH('CCE Model selection'!N$2,'Specified CCE Model Price List'!$A$3:$O$3,0)),"")</f>
        <v/>
      </c>
      <c r="O6" s="238" t="str">
        <f>IF(ISERROR(IF(ISERROR(MATCH($A6,Reference_Dropdown1!$B$29:$B$41,0)),N6+$H6,N6)),"",IF(ISERROR(MATCH($A6,Reference_Dropdown1!$B$29:$B$41,0)),N6+$H6,"N/A"))</f>
        <v/>
      </c>
      <c r="P6" s="215"/>
      <c r="Q6" s="239" t="str">
        <f t="shared" si="1"/>
        <v/>
      </c>
      <c r="R6" s="228"/>
      <c r="S6" s="240" t="str">
        <f>IFERROR(INDEX('Specified CCE Model Price List'!$A$3:$O$189,MATCH('CCE Model selection'!$R6,'Specified CCE Model Price List'!$E$3:$E$189,0),MATCH('CCE Model selection'!S$2,'Specified CCE Model Price List'!$A$3:$O$3,0)),"")</f>
        <v/>
      </c>
      <c r="T6" s="125" t="str">
        <f>IFERROR(INDEX('Specified CCE Model Price List'!$A$3:$O$189,MATCH('CCE Model selection'!$R6,'Specified CCE Model Price List'!$E$3:$E$189,0),MATCH('CCE Model selection'!T$2,'Specified CCE Model Price List'!$A$3:$O$3,0)),"")</f>
        <v/>
      </c>
      <c r="U6" s="238" t="str">
        <f>IF(ISERROR(IF(ISERROR(MATCH($A6,Reference_Dropdown1!$B$29:$B$41,0)),T6+$H6,T6)),"",IF(ISERROR(MATCH($A6,Reference_Dropdown1!$B$29:$B$41,0)),T6+$H6,"N/A"))</f>
        <v/>
      </c>
      <c r="V6" s="215"/>
      <c r="W6" s="239" t="str">
        <f t="shared" si="2"/>
        <v/>
      </c>
      <c r="AB6" s="26" t="str">
        <f t="shared" si="3"/>
        <v>_2.</v>
      </c>
    </row>
    <row r="7" spans="1:28" s="26" customFormat="1" ht="27" customHeight="1" x14ac:dyDescent="0.35">
      <c r="A7" s="41" t="s">
        <v>49</v>
      </c>
      <c r="B7" s="199"/>
      <c r="C7" s="42"/>
      <c r="D7" s="29" t="str">
        <f>IFERROR(INDEX('Specified CCE Model Price List'!$A$3:$O$189,MATCH('CCE Model selection'!$C7,'Specified CCE Model Price List'!$E$3:$E$189,0),MATCH('CCE Model selection'!D$2,'Specified CCE Model Price List'!$A$3:$O$3,0)),"")</f>
        <v/>
      </c>
      <c r="E7" s="32" t="str">
        <f>IFERROR(INDEX('Specified CCE Model Price List'!$A$3:$O$189,MATCH('CCE Model selection'!$C7,'Specified CCE Model Price List'!$E$3:$E$189,0),MATCH('CCE Model selection'!E$2,'Specified CCE Model Price List'!$A$3:$O$3,0)),"")</f>
        <v/>
      </c>
      <c r="F7" s="32" t="str">
        <f>IFERROR(INDEX('Specified CCE Model Price List'!$A$3:$O$189,MATCH('CCE Model selection'!$C7,'Specified CCE Model Price List'!$E$3:$E$189,0),MATCH('CCE Model selection'!F$2,'Specified CCE Model Price List'!$A$3:$O$3,0)),"")</f>
        <v/>
      </c>
      <c r="G7" s="125" t="str">
        <f>IFERROR(INDEX('Specified CCE Model Price List'!$A$3:$O$189,MATCH('CCE Model selection'!$C7,'Specified CCE Model Price List'!$E$3:$E$189,0),MATCH('CCE Model selection'!G$2,'Specified CCE Model Price List'!$A$3:$O$3,0)),"")</f>
        <v/>
      </c>
      <c r="H7" s="54"/>
      <c r="I7" s="114" t="str">
        <f>IF(ISERROR(IF(ISERROR(MATCH($A7,Reference_Dropdown1!$B$29:$B$41,0)),G7+$H7,G7)),"",IF(ISERROR(MATCH($A7,Reference_Dropdown1!$B$29:$B$41,0)),G7+$H7,"N/A"))</f>
        <v/>
      </c>
      <c r="J7" s="215"/>
      <c r="K7" s="239"/>
      <c r="L7" s="228"/>
      <c r="M7" s="241" t="str">
        <f>IFERROR(INDEX('Specified CCE Model Price List'!$A$3:$O$189,MATCH('CCE Model selection'!$L7,'Specified CCE Model Price List'!$E$3:$E$189,0),MATCH('CCE Model selection'!M$2,'Specified CCE Model Price List'!$A$3:$O$3,0)),"")</f>
        <v/>
      </c>
      <c r="N7" s="185" t="str">
        <f>IFERROR(INDEX('Specified CCE Model Price List'!$A$3:$O$189,MATCH('CCE Model selection'!$L7,'Specified CCE Model Price List'!$E$3:$E$189,0),MATCH('CCE Model selection'!N$2,'Specified CCE Model Price List'!$A$3:$O$3,0)),"")</f>
        <v/>
      </c>
      <c r="O7" s="238" t="str">
        <f>IF(ISERROR(IF(ISERROR(MATCH($A7,Reference_Dropdown1!$B$29:$B$41,0)),N7+$H7,N7)),"",IF(ISERROR(MATCH($A7,Reference_Dropdown1!$B$29:$B$41,0)),N7+$H7,"N/A"))</f>
        <v/>
      </c>
      <c r="P7" s="215"/>
      <c r="Q7" s="239" t="str">
        <f t="shared" si="1"/>
        <v/>
      </c>
      <c r="R7" s="228"/>
      <c r="S7" s="240" t="str">
        <f>IFERROR(INDEX('Specified CCE Model Price List'!$A$3:$O$189,MATCH('CCE Model selection'!$R7,'Specified CCE Model Price List'!$E$3:$E$189,0),MATCH('CCE Model selection'!S$2,'Specified CCE Model Price List'!$A$3:$O$3,0)),"")</f>
        <v/>
      </c>
      <c r="T7" s="125" t="str">
        <f>IFERROR(INDEX('Specified CCE Model Price List'!$A$3:$O$189,MATCH('CCE Model selection'!$R7,'Specified CCE Model Price List'!$E$3:$E$189,0),MATCH('CCE Model selection'!T$2,'Specified CCE Model Price List'!$A$3:$O$3,0)),"")</f>
        <v/>
      </c>
      <c r="U7" s="238" t="str">
        <f>IF(ISERROR(IF(ISERROR(MATCH($A7,Reference_Dropdown1!$B$29:$B$41,0)),T7+$H7,T7)),"",IF(ISERROR(MATCH($A7,Reference_Dropdown1!$B$29:$B$41,0)),T7+$H7,"N/A"))</f>
        <v/>
      </c>
      <c r="V7" s="215"/>
      <c r="W7" s="239" t="str">
        <f t="shared" si="2"/>
        <v/>
      </c>
      <c r="AB7" s="26" t="str">
        <f t="shared" si="3"/>
        <v>_2.</v>
      </c>
    </row>
    <row r="8" spans="1:28" s="26" customFormat="1" ht="27" customHeight="1" x14ac:dyDescent="0.35">
      <c r="A8" s="41" t="s">
        <v>273</v>
      </c>
      <c r="B8" s="199"/>
      <c r="C8" s="42"/>
      <c r="D8" s="29" t="str">
        <f>IFERROR(INDEX('Specified CCE Model Price List'!$A$3:$O$189,MATCH('CCE Model selection'!$C8,'Specified CCE Model Price List'!$E$3:$E$189,0),MATCH('CCE Model selection'!D$2,'Specified CCE Model Price List'!$A$3:$O$3,0)),"")</f>
        <v/>
      </c>
      <c r="E8" s="32" t="str">
        <f>IFERROR(INDEX('Specified CCE Model Price List'!$A$3:$O$189,MATCH('CCE Model selection'!$C8,'Specified CCE Model Price List'!$E$3:$E$189,0),MATCH('CCE Model selection'!E$2,'Specified CCE Model Price List'!$A$3:$O$3,0)),"")</f>
        <v/>
      </c>
      <c r="F8" s="32" t="str">
        <f>IFERROR(INDEX('Specified CCE Model Price List'!$A$3:$O$189,MATCH('CCE Model selection'!$C8,'Specified CCE Model Price List'!$E$3:$E$189,0),MATCH('CCE Model selection'!F$2,'Specified CCE Model Price List'!$A$3:$O$3,0)),"")</f>
        <v/>
      </c>
      <c r="G8" s="125" t="str">
        <f>IFERROR(INDEX('Specified CCE Model Price List'!$A$3:$O$189,MATCH('CCE Model selection'!$C8,'Specified CCE Model Price List'!$E$3:$E$189,0),MATCH('CCE Model selection'!G$2,'Specified CCE Model Price List'!$A$3:$O$3,0)),"")</f>
        <v/>
      </c>
      <c r="H8" s="54"/>
      <c r="I8" s="114" t="str">
        <f>IF(ISERROR(IF(ISERROR(MATCH($A8,Reference_Dropdown1!$B$29:$B$41,0)),G8+$H8,G8)),"",IF(ISERROR(MATCH($A8,Reference_Dropdown1!$B$29:$B$41,0)),G8+$H8,"N/A"))</f>
        <v/>
      </c>
      <c r="J8" s="215"/>
      <c r="K8" s="239" t="str">
        <f t="shared" si="0"/>
        <v/>
      </c>
      <c r="L8" s="228"/>
      <c r="M8" s="241" t="str">
        <f>IFERROR(INDEX('Specified CCE Model Price List'!$A$3:$O$189,MATCH('CCE Model selection'!$L8,'Specified CCE Model Price List'!$E$3:$E$189,0),MATCH('CCE Model selection'!M$2,'Specified CCE Model Price List'!$A$3:$O$3,0)),"")</f>
        <v/>
      </c>
      <c r="N8" s="185" t="str">
        <f>IFERROR(INDEX('Specified CCE Model Price List'!$A$3:$O$189,MATCH('CCE Model selection'!$L8,'Specified CCE Model Price List'!$E$3:$E$189,0),MATCH('CCE Model selection'!N$2,'Specified CCE Model Price List'!$A$3:$O$3,0)),"")</f>
        <v/>
      </c>
      <c r="O8" s="238" t="str">
        <f>IF(ISERROR(IF(ISERROR(MATCH($A8,Reference_Dropdown1!$B$29:$B$41,0)),N8+$H8,N8)),"",IF(ISERROR(MATCH($A8,Reference_Dropdown1!$B$29:$B$41,0)),N8+$H8,"N/A"))</f>
        <v/>
      </c>
      <c r="P8" s="215"/>
      <c r="Q8" s="239" t="str">
        <f t="shared" si="1"/>
        <v/>
      </c>
      <c r="R8" s="228"/>
      <c r="S8" s="240" t="str">
        <f>IFERROR(INDEX('Specified CCE Model Price List'!$A$3:$O$189,MATCH('CCE Model selection'!$R8,'Specified CCE Model Price List'!$E$3:$E$189,0),MATCH('CCE Model selection'!S$2,'Specified CCE Model Price List'!$A$3:$O$3,0)),"")</f>
        <v/>
      </c>
      <c r="T8" s="125" t="str">
        <f>IFERROR(INDEX('Specified CCE Model Price List'!$A$3:$O$189,MATCH('CCE Model selection'!$R8,'Specified CCE Model Price List'!$E$3:$E$189,0),MATCH('CCE Model selection'!T$2,'Specified CCE Model Price List'!$A$3:$O$3,0)),"")</f>
        <v/>
      </c>
      <c r="U8" s="238" t="str">
        <f>IF(ISERROR(IF(ISERROR(MATCH($A8,Reference_Dropdown1!$B$29:$B$41,0)),T8+$H8,T8)),"",IF(ISERROR(MATCH($A8,Reference_Dropdown1!$B$29:$B$41,0)),T8+$H8,"N/A"))</f>
        <v/>
      </c>
      <c r="V8" s="215"/>
      <c r="W8" s="239" t="str">
        <f t="shared" si="2"/>
        <v/>
      </c>
      <c r="AB8" s="26" t="str">
        <f t="shared" si="3"/>
        <v>_3.</v>
      </c>
    </row>
    <row r="9" spans="1:28" s="26" customFormat="1" ht="27" customHeight="1" x14ac:dyDescent="0.35">
      <c r="A9" s="41" t="s">
        <v>310</v>
      </c>
      <c r="B9" s="199"/>
      <c r="C9" s="42"/>
      <c r="D9" s="29" t="str">
        <f>IFERROR(INDEX('Specified CCE Model Price List'!$A$3:$O$189,MATCH('CCE Model selection'!$C9,'Specified CCE Model Price List'!$E$3:$E$189,0),MATCH('CCE Model selection'!D$2,'Specified CCE Model Price List'!$A$3:$O$3,0)),"")</f>
        <v/>
      </c>
      <c r="E9" s="32" t="str">
        <f>IFERROR(INDEX('Specified CCE Model Price List'!$A$3:$O$189,MATCH('CCE Model selection'!$C9,'Specified CCE Model Price List'!$E$3:$E$189,0),MATCH('CCE Model selection'!E$2,'Specified CCE Model Price List'!$A$3:$O$3,0)),"")</f>
        <v/>
      </c>
      <c r="F9" s="32" t="str">
        <f>IFERROR(INDEX('Specified CCE Model Price List'!$A$3:$O$189,MATCH('CCE Model selection'!$C9,'Specified CCE Model Price List'!$E$3:$E$189,0),MATCH('CCE Model selection'!F$2,'Specified CCE Model Price List'!$A$3:$O$3,0)),"")</f>
        <v/>
      </c>
      <c r="G9" s="125" t="str">
        <f>IFERROR(INDEX('Specified CCE Model Price List'!$A$3:$O$189,MATCH('CCE Model selection'!$C9,'Specified CCE Model Price List'!$E$3:$E$189,0),MATCH('CCE Model selection'!G$2,'Specified CCE Model Price List'!$A$3:$O$3,0)),"")</f>
        <v/>
      </c>
      <c r="H9" s="54"/>
      <c r="I9" s="114" t="str">
        <f>IF(ISERROR(IF(ISERROR(MATCH($A9,Reference_Dropdown1!$B$29:$B$41,0)),G9+$H9,G9)),"",IF(ISERROR(MATCH($A9,Reference_Dropdown1!$B$29:$B$41,0)),G9+$H9,"N/A"))</f>
        <v/>
      </c>
      <c r="J9" s="215"/>
      <c r="K9" s="239" t="str">
        <f t="shared" si="0"/>
        <v/>
      </c>
      <c r="L9" s="228"/>
      <c r="M9" s="241" t="str">
        <f>IFERROR(INDEX('Specified CCE Model Price List'!$A$3:$O$189,MATCH('CCE Model selection'!$L9,'Specified CCE Model Price List'!$E$3:$E$189,0),MATCH('CCE Model selection'!M$2,'Specified CCE Model Price List'!$A$3:$O$3,0)),"")</f>
        <v/>
      </c>
      <c r="N9" s="185" t="str">
        <f>IFERROR(INDEX('Specified CCE Model Price List'!$A$3:$O$189,MATCH('CCE Model selection'!$L9,'Specified CCE Model Price List'!$E$3:$E$189,0),MATCH('CCE Model selection'!N$2,'Specified CCE Model Price List'!$A$3:$O$3,0)),"")</f>
        <v/>
      </c>
      <c r="O9" s="238" t="str">
        <f>IF(ISERROR(IF(ISERROR(MATCH($A9,Reference_Dropdown1!$B$29:$B$41,0)),N9+$H9,N9)),"",IF(ISERROR(MATCH($A9,Reference_Dropdown1!$B$29:$B$41,0)),N9+$H9,"N/A"))</f>
        <v/>
      </c>
      <c r="P9" s="215"/>
      <c r="Q9" s="239" t="str">
        <f t="shared" si="1"/>
        <v/>
      </c>
      <c r="R9" s="228"/>
      <c r="S9" s="240" t="str">
        <f>IFERROR(INDEX('Specified CCE Model Price List'!$A$3:$O$189,MATCH('CCE Model selection'!$R9,'Specified CCE Model Price List'!$E$3:$E$189,0),MATCH('CCE Model selection'!S$2,'Specified CCE Model Price List'!$A$3:$O$3,0)),"")</f>
        <v/>
      </c>
      <c r="T9" s="125" t="str">
        <f>IFERROR(INDEX('Specified CCE Model Price List'!$A$3:$O$189,MATCH('CCE Model selection'!$R9,'Specified CCE Model Price List'!$E$3:$E$189,0),MATCH('CCE Model selection'!T$2,'Specified CCE Model Price List'!$A$3:$O$3,0)),"")</f>
        <v/>
      </c>
      <c r="U9" s="238" t="str">
        <f>IF(ISERROR(IF(ISERROR(MATCH($A9,Reference_Dropdown1!$B$29:$B$41,0)),T9+$H9,T9)),"",IF(ISERROR(MATCH($A9,Reference_Dropdown1!$B$29:$B$41,0)),T9+$H9,"N/A"))</f>
        <v/>
      </c>
      <c r="V9" s="215"/>
      <c r="W9" s="239" t="str">
        <f t="shared" si="2"/>
        <v/>
      </c>
      <c r="AB9" s="26" t="str">
        <f t="shared" si="3"/>
        <v>_4.</v>
      </c>
    </row>
    <row r="10" spans="1:28" s="26" customFormat="1" ht="27" customHeight="1" x14ac:dyDescent="0.35">
      <c r="A10" s="43" t="s">
        <v>311</v>
      </c>
      <c r="B10" s="199"/>
      <c r="C10" s="42"/>
      <c r="D10" s="29" t="str">
        <f>IFERROR(INDEX('Specified CCE Model Price List'!$A$3:$O$189,MATCH('CCE Model selection'!$C10,'Specified CCE Model Price List'!$E$3:$E$189,0),MATCH('CCE Model selection'!D$2,'Specified CCE Model Price List'!$A$3:$O$3,0)),"")</f>
        <v/>
      </c>
      <c r="E10" s="32" t="str">
        <f>IFERROR(INDEX('Specified CCE Model Price List'!$A$3:$O$189,MATCH('CCE Model selection'!$C10,'Specified CCE Model Price List'!$E$3:$E$189,0),MATCH('CCE Model selection'!E$2,'Specified CCE Model Price List'!$A$3:$O$3,0)),"")</f>
        <v/>
      </c>
      <c r="F10" s="32" t="str">
        <f>IFERROR(INDEX('Specified CCE Model Price List'!$A$3:$O$189,MATCH('CCE Model selection'!$C10,'Specified CCE Model Price List'!$E$3:$E$189,0),MATCH('CCE Model selection'!F$2,'Specified CCE Model Price List'!$A$3:$O$3,0)),"")</f>
        <v/>
      </c>
      <c r="G10" s="125" t="str">
        <f>IFERROR(INDEX('Specified CCE Model Price List'!$A$3:$O$189,MATCH('CCE Model selection'!$C10,'Specified CCE Model Price List'!$E$3:$E$189,0),MATCH('CCE Model selection'!G$2,'Specified CCE Model Price List'!$A$3:$O$3,0)),"")</f>
        <v/>
      </c>
      <c r="H10" s="54"/>
      <c r="I10" s="114" t="str">
        <f>IF(ISERROR(IF(ISERROR(MATCH($A10,Reference_Dropdown1!$B$29:$B$41,0)),G10+$H10,G10)),"",IF(ISERROR(MATCH($A10,Reference_Dropdown1!$B$29:$B$41,0)),G10+$H10,"N/A"))</f>
        <v/>
      </c>
      <c r="J10" s="215"/>
      <c r="K10" s="239" t="str">
        <f t="shared" si="0"/>
        <v/>
      </c>
      <c r="L10" s="228"/>
      <c r="M10" s="241" t="str">
        <f>IFERROR(INDEX('Specified CCE Model Price List'!$A$3:$O$189,MATCH('CCE Model selection'!$L10,'Specified CCE Model Price List'!$E$3:$E$189,0),MATCH('CCE Model selection'!M$2,'Specified CCE Model Price List'!$A$3:$O$3,0)),"")</f>
        <v/>
      </c>
      <c r="N10" s="185" t="str">
        <f>IFERROR(INDEX('Specified CCE Model Price List'!$A$3:$O$189,MATCH('CCE Model selection'!$L10,'Specified CCE Model Price List'!$E$3:$E$189,0),MATCH('CCE Model selection'!N$2,'Specified CCE Model Price List'!$A$3:$O$3,0)),"")</f>
        <v/>
      </c>
      <c r="O10" s="238" t="str">
        <f>IF(ISERROR(IF(ISERROR(MATCH($A10,Reference_Dropdown1!$B$29:$B$41,0)),N10+$H10,N10)),"",IF(ISERROR(MATCH($A10,Reference_Dropdown1!$B$29:$B$41,0)),N10+$H10,"N/A"))</f>
        <v/>
      </c>
      <c r="P10" s="215"/>
      <c r="Q10" s="239" t="str">
        <f t="shared" si="1"/>
        <v/>
      </c>
      <c r="R10" s="228"/>
      <c r="S10" s="240" t="str">
        <f>IFERROR(INDEX('Specified CCE Model Price List'!$A$3:$O$189,MATCH('CCE Model selection'!$R10,'Specified CCE Model Price List'!$E$3:$E$189,0),MATCH('CCE Model selection'!S$2,'Specified CCE Model Price List'!$A$3:$O$3,0)),"")</f>
        <v/>
      </c>
      <c r="T10" s="125" t="str">
        <f>IFERROR(INDEX('Specified CCE Model Price List'!$A$3:$O$189,MATCH('CCE Model selection'!$R10,'Specified CCE Model Price List'!$E$3:$E$189,0),MATCH('CCE Model selection'!T$2,'Specified CCE Model Price List'!$A$3:$O$3,0)),"")</f>
        <v/>
      </c>
      <c r="U10" s="238" t="str">
        <f>IF(ISERROR(IF(ISERROR(MATCH($A10,Reference_Dropdown1!$B$29:$B$41,0)),T10+$H10,T10)),"",IF(ISERROR(MATCH($A10,Reference_Dropdown1!$B$29:$B$41,0)),T10+$H10,"N/A"))</f>
        <v/>
      </c>
      <c r="V10" s="215"/>
      <c r="W10" s="239" t="str">
        <f t="shared" si="2"/>
        <v/>
      </c>
      <c r="AB10" s="26" t="str">
        <f t="shared" si="3"/>
        <v>_5.</v>
      </c>
    </row>
    <row r="11" spans="1:28" s="26" customFormat="1" ht="27" customHeight="1" x14ac:dyDescent="0.35">
      <c r="A11" s="44" t="s">
        <v>312</v>
      </c>
      <c r="B11" s="199"/>
      <c r="C11" s="42"/>
      <c r="D11" s="29" t="str">
        <f>IFERROR(INDEX('Specified CCE Model Price List'!$A$3:$O$189,MATCH('CCE Model selection'!$C11,'Specified CCE Model Price List'!$E$3:$E$189,0),MATCH('CCE Model selection'!D$2,'Specified CCE Model Price List'!$A$3:$O$3,0)),"")</f>
        <v/>
      </c>
      <c r="E11" s="32" t="str">
        <f>IFERROR(INDEX('Specified CCE Model Price List'!$A$3:$O$189,MATCH('CCE Model selection'!$C11,'Specified CCE Model Price List'!$E$3:$E$189,0),MATCH('CCE Model selection'!E$2,'Specified CCE Model Price List'!$A$3:$O$3,0)),"")</f>
        <v/>
      </c>
      <c r="F11" s="32" t="str">
        <f>IFERROR(INDEX('Specified CCE Model Price List'!$A$3:$O$189,MATCH('CCE Model selection'!$C11,'Specified CCE Model Price List'!$E$3:$E$189,0),MATCH('CCE Model selection'!F$2,'Specified CCE Model Price List'!$A$3:$O$3,0)),"")</f>
        <v/>
      </c>
      <c r="G11" s="125" t="str">
        <f>IFERROR(INDEX('Specified CCE Model Price List'!$A$3:$O$189,MATCH('CCE Model selection'!$C11,'Specified CCE Model Price List'!$E$3:$E$189,0),MATCH('CCE Model selection'!G$2,'Specified CCE Model Price List'!$A$3:$O$3,0)),"")</f>
        <v/>
      </c>
      <c r="H11" s="54"/>
      <c r="I11" s="114" t="str">
        <f>IF(ISERROR(IF(ISERROR(MATCH($A11,Reference_Dropdown1!$B$29:$B$41,0)),G11+$H11,G11)),"",IF(ISERROR(MATCH($A11,Reference_Dropdown1!$B$29:$B$41,0)),G11+$H11,"N/A"))</f>
        <v/>
      </c>
      <c r="J11" s="215"/>
      <c r="K11" s="239" t="str">
        <f t="shared" si="0"/>
        <v/>
      </c>
      <c r="L11" s="228"/>
      <c r="M11" s="241" t="str">
        <f>IFERROR(INDEX('Specified CCE Model Price List'!$A$3:$O$189,MATCH('CCE Model selection'!$L11,'Specified CCE Model Price List'!$E$3:$E$189,0),MATCH('CCE Model selection'!M$2,'Specified CCE Model Price List'!$A$3:$O$3,0)),"")</f>
        <v/>
      </c>
      <c r="N11" s="185" t="str">
        <f>IFERROR(INDEX('Specified CCE Model Price List'!$A$3:$O$189,MATCH('CCE Model selection'!$L11,'Specified CCE Model Price List'!$E$3:$E$189,0),MATCH('CCE Model selection'!N$2,'Specified CCE Model Price List'!$A$3:$O$3,0)),"")</f>
        <v/>
      </c>
      <c r="O11" s="238" t="str">
        <f>IF(ISERROR(IF(ISERROR(MATCH($A11,Reference_Dropdown1!$B$29:$B$41,0)),N11+$H11,N11)),"",IF(ISERROR(MATCH($A11,Reference_Dropdown1!$B$29:$B$41,0)),N11+$H11,"N/A"))</f>
        <v/>
      </c>
      <c r="P11" s="215"/>
      <c r="Q11" s="239" t="str">
        <f t="shared" si="1"/>
        <v/>
      </c>
      <c r="R11" s="228"/>
      <c r="S11" s="240" t="str">
        <f>IFERROR(INDEX('Specified CCE Model Price List'!$A$3:$O$189,MATCH('CCE Model selection'!$R11,'Specified CCE Model Price List'!$E$3:$E$189,0),MATCH('CCE Model selection'!S$2,'Specified CCE Model Price List'!$A$3:$O$3,0)),"")</f>
        <v/>
      </c>
      <c r="T11" s="125" t="str">
        <f>IFERROR(INDEX('Specified CCE Model Price List'!$A$3:$O$189,MATCH('CCE Model selection'!$R11,'Specified CCE Model Price List'!$E$3:$E$189,0),MATCH('CCE Model selection'!T$2,'Specified CCE Model Price List'!$A$3:$O$3,0)),"")</f>
        <v/>
      </c>
      <c r="U11" s="238" t="str">
        <f>IF(ISERROR(IF(ISERROR(MATCH($A11,Reference_Dropdown1!$B$29:$B$41,0)),T11+$H11,T11)),"",IF(ISERROR(MATCH($A11,Reference_Dropdown1!$B$29:$B$41,0)),T11+$H11,"N/A"))</f>
        <v/>
      </c>
      <c r="V11" s="215"/>
      <c r="W11" s="239" t="str">
        <f t="shared" si="2"/>
        <v/>
      </c>
      <c r="AB11" s="26" t="str">
        <f t="shared" si="3"/>
        <v>_6.</v>
      </c>
    </row>
    <row r="12" spans="1:28" s="26" customFormat="1" ht="27" customHeight="1" x14ac:dyDescent="0.35">
      <c r="A12" s="44" t="s">
        <v>312</v>
      </c>
      <c r="B12" s="199"/>
      <c r="C12" s="42"/>
      <c r="D12" s="29" t="str">
        <f>IFERROR(INDEX('Specified CCE Model Price List'!$A$3:$O$189,MATCH('CCE Model selection'!$C12,'Specified CCE Model Price List'!$E$3:$E$189,0),MATCH('CCE Model selection'!D$2,'Specified CCE Model Price List'!$A$3:$O$3,0)),"")</f>
        <v/>
      </c>
      <c r="E12" s="32" t="str">
        <f>IFERROR(INDEX('Specified CCE Model Price List'!$A$3:$O$189,MATCH('CCE Model selection'!$C12,'Specified CCE Model Price List'!$E$3:$E$189,0),MATCH('CCE Model selection'!E$2,'Specified CCE Model Price List'!$A$3:$O$3,0)),"")</f>
        <v/>
      </c>
      <c r="F12" s="32" t="str">
        <f>IFERROR(INDEX('Specified CCE Model Price List'!$A$3:$O$189,MATCH('CCE Model selection'!$C12,'Specified CCE Model Price List'!$E$3:$E$189,0),MATCH('CCE Model selection'!F$2,'Specified CCE Model Price List'!$A$3:$O$3,0)),"")</f>
        <v/>
      </c>
      <c r="G12" s="125" t="str">
        <f>IFERROR(INDEX('Specified CCE Model Price List'!$A$3:$O$189,MATCH('CCE Model selection'!$C12,'Specified CCE Model Price List'!$E$3:$E$189,0),MATCH('CCE Model selection'!G$2,'Specified CCE Model Price List'!$A$3:$O$3,0)),"")</f>
        <v/>
      </c>
      <c r="H12" s="54"/>
      <c r="I12" s="114" t="str">
        <f>IF(ISERROR(IF(ISERROR(MATCH($A12,Reference_Dropdown1!$B$29:$B$41,0)),G12+$H12,G12)),"",IF(ISERROR(MATCH($A12,Reference_Dropdown1!$B$29:$B$41,0)),G12+$H12,"N/A"))</f>
        <v/>
      </c>
      <c r="J12" s="215"/>
      <c r="K12" s="239" t="str">
        <f t="shared" si="0"/>
        <v/>
      </c>
      <c r="L12" s="228"/>
      <c r="M12" s="241" t="str">
        <f>IFERROR(INDEX('Specified CCE Model Price List'!$A$3:$O$189,MATCH('CCE Model selection'!$L12,'Specified CCE Model Price List'!$E$3:$E$189,0),MATCH('CCE Model selection'!M$2,'Specified CCE Model Price List'!$A$3:$O$3,0)),"")</f>
        <v/>
      </c>
      <c r="N12" s="185" t="str">
        <f>IFERROR(INDEX('Specified CCE Model Price List'!$A$3:$O$189,MATCH('CCE Model selection'!$L12,'Specified CCE Model Price List'!$E$3:$E$189,0),MATCH('CCE Model selection'!N$2,'Specified CCE Model Price List'!$A$3:$O$3,0)),"")</f>
        <v/>
      </c>
      <c r="O12" s="238" t="str">
        <f>IF(ISERROR(IF(ISERROR(MATCH($A12,Reference_Dropdown1!$B$29:$B$41,0)),N12+$H12,N12)),"",IF(ISERROR(MATCH($A12,Reference_Dropdown1!$B$29:$B$41,0)),N12+$H12,"N/A"))</f>
        <v/>
      </c>
      <c r="P12" s="215"/>
      <c r="Q12" s="239" t="str">
        <f t="shared" si="1"/>
        <v/>
      </c>
      <c r="R12" s="228"/>
      <c r="S12" s="240" t="str">
        <f>IFERROR(INDEX('Specified CCE Model Price List'!$A$3:$O$189,MATCH('CCE Model selection'!$R12,'Specified CCE Model Price List'!$E$3:$E$189,0),MATCH('CCE Model selection'!S$2,'Specified CCE Model Price List'!$A$3:$O$3,0)),"")</f>
        <v/>
      </c>
      <c r="T12" s="125" t="str">
        <f>IFERROR(INDEX('Specified CCE Model Price List'!$A$3:$O$189,MATCH('CCE Model selection'!$R12,'Specified CCE Model Price List'!$E$3:$E$189,0),MATCH('CCE Model selection'!T$2,'Specified CCE Model Price List'!$A$3:$O$3,0)),"")</f>
        <v/>
      </c>
      <c r="U12" s="238" t="str">
        <f>IF(ISERROR(IF(ISERROR(MATCH($A12,Reference_Dropdown1!$B$29:$B$41,0)),T12+$H12,T12)),"",IF(ISERROR(MATCH($A12,Reference_Dropdown1!$B$29:$B$41,0)),T12+$H12,"N/A"))</f>
        <v/>
      </c>
      <c r="V12" s="215"/>
      <c r="W12" s="239" t="str">
        <f t="shared" si="2"/>
        <v/>
      </c>
      <c r="AB12" s="26" t="str">
        <f t="shared" si="3"/>
        <v>_6.</v>
      </c>
    </row>
    <row r="13" spans="1:28" s="26" customFormat="1" ht="27" customHeight="1" x14ac:dyDescent="0.35">
      <c r="A13" s="44" t="s">
        <v>313</v>
      </c>
      <c r="B13" s="199"/>
      <c r="C13" s="42"/>
      <c r="D13" s="29" t="str">
        <f>IFERROR(INDEX('Specified CCE Model Price List'!$A$3:$O$189,MATCH('CCE Model selection'!$C13,'Specified CCE Model Price List'!$E$3:$E$189,0),MATCH('CCE Model selection'!D$2,'Specified CCE Model Price List'!$A$3:$O$3,0)),"")</f>
        <v/>
      </c>
      <c r="E13" s="32" t="str">
        <f>IFERROR(INDEX('Specified CCE Model Price List'!$A$3:$O$189,MATCH('CCE Model selection'!$C13,'Specified CCE Model Price List'!$E$3:$E$189,0),MATCH('CCE Model selection'!E$2,'Specified CCE Model Price List'!$A$3:$O$3,0)),"")</f>
        <v/>
      </c>
      <c r="F13" s="32" t="str">
        <f>IFERROR(INDEX('Specified CCE Model Price List'!$A$3:$O$189,MATCH('CCE Model selection'!$C13,'Specified CCE Model Price List'!$E$3:$E$189,0),MATCH('CCE Model selection'!F$2,'Specified CCE Model Price List'!$A$3:$O$3,0)),"")</f>
        <v/>
      </c>
      <c r="G13" s="125" t="str">
        <f>IFERROR(INDEX('Specified CCE Model Price List'!$A$3:$O$189,MATCH('CCE Model selection'!$C13,'Specified CCE Model Price List'!$E$3:$E$189,0),MATCH('CCE Model selection'!G$2,'Specified CCE Model Price List'!$A$3:$O$3,0)),"")</f>
        <v/>
      </c>
      <c r="H13" s="54"/>
      <c r="I13" s="114" t="str">
        <f>IF(ISERROR(IF(ISERROR(MATCH($A13,Reference_Dropdown1!$B$29:$B$41,0)),G13+$H13,G13)),"",IF(ISERROR(MATCH($A13,Reference_Dropdown1!$B$29:$B$41,0)),G13+$H13,"N/A"))</f>
        <v/>
      </c>
      <c r="J13" s="215"/>
      <c r="K13" s="239" t="str">
        <f t="shared" si="0"/>
        <v/>
      </c>
      <c r="L13" s="228"/>
      <c r="M13" s="241" t="str">
        <f>IFERROR(INDEX('Specified CCE Model Price List'!$A$3:$O$189,MATCH('CCE Model selection'!$L13,'Specified CCE Model Price List'!$E$3:$E$189,0),MATCH('CCE Model selection'!M$2,'Specified CCE Model Price List'!$A$3:$O$3,0)),"")</f>
        <v/>
      </c>
      <c r="N13" s="185" t="str">
        <f>IFERROR(INDEX('Specified CCE Model Price List'!$A$3:$O$189,MATCH('CCE Model selection'!$L13,'Specified CCE Model Price List'!$E$3:$E$189,0),MATCH('CCE Model selection'!N$2,'Specified CCE Model Price List'!$A$3:$O$3,0)),"")</f>
        <v/>
      </c>
      <c r="O13" s="238" t="str">
        <f>IF(ISERROR(IF(ISERROR(MATCH($A13,Reference_Dropdown1!$B$29:$B$41,0)),N13+$H13,N13)),"",IF(ISERROR(MATCH($A13,Reference_Dropdown1!$B$29:$B$41,0)),N13+$H13,"N/A"))</f>
        <v/>
      </c>
      <c r="P13" s="215"/>
      <c r="Q13" s="239" t="str">
        <f t="shared" si="1"/>
        <v/>
      </c>
      <c r="R13" s="228"/>
      <c r="S13" s="240" t="str">
        <f>IFERROR(INDEX('Specified CCE Model Price List'!$A$3:$O$189,MATCH('CCE Model selection'!$R13,'Specified CCE Model Price List'!$E$3:$E$189,0),MATCH('CCE Model selection'!S$2,'Specified CCE Model Price List'!$A$3:$O$3,0)),"")</f>
        <v/>
      </c>
      <c r="T13" s="125" t="str">
        <f>IFERROR(INDEX('Specified CCE Model Price List'!$A$3:$O$189,MATCH('CCE Model selection'!$R13,'Specified CCE Model Price List'!$E$3:$E$189,0),MATCH('CCE Model selection'!T$2,'Specified CCE Model Price List'!$A$3:$O$3,0)),"")</f>
        <v/>
      </c>
      <c r="U13" s="238" t="str">
        <f>IF(ISERROR(IF(ISERROR(MATCH($A13,Reference_Dropdown1!$B$29:$B$41,0)),T13+$H13,T13)),"",IF(ISERROR(MATCH($A13,Reference_Dropdown1!$B$29:$B$41,0)),T13+$H13,"N/A"))</f>
        <v/>
      </c>
      <c r="V13" s="215"/>
      <c r="W13" s="239" t="str">
        <f t="shared" si="2"/>
        <v/>
      </c>
      <c r="AB13" s="26" t="str">
        <f t="shared" si="3"/>
        <v>_7.</v>
      </c>
    </row>
    <row r="14" spans="1:28" s="26" customFormat="1" ht="27" customHeight="1" x14ac:dyDescent="0.35">
      <c r="A14" s="45" t="s">
        <v>314</v>
      </c>
      <c r="B14" s="199"/>
      <c r="C14" s="42"/>
      <c r="D14" s="29" t="str">
        <f>IFERROR(INDEX('Specified CCE Model Price List'!$A$3:$O$189,MATCH('CCE Model selection'!$C14,'Specified CCE Model Price List'!$E$3:$E$189,0),MATCH('CCE Model selection'!D$2,'Specified CCE Model Price List'!$A$3:$O$3,0)),"")</f>
        <v/>
      </c>
      <c r="E14" s="32" t="str">
        <f>IFERROR(INDEX('Specified CCE Model Price List'!$A$3:$O$189,MATCH('CCE Model selection'!$C14,'Specified CCE Model Price List'!$E$3:$E$189,0),MATCH('CCE Model selection'!E$2,'Specified CCE Model Price List'!$A$3:$O$3,0)),"")</f>
        <v/>
      </c>
      <c r="F14" s="32" t="str">
        <f>IFERROR(INDEX('Specified CCE Model Price List'!$A$3:$O$189,MATCH('CCE Model selection'!$C14,'Specified CCE Model Price List'!$E$3:$E$189,0),MATCH('CCE Model selection'!F$2,'Specified CCE Model Price List'!$A$3:$O$3,0)),"")</f>
        <v/>
      </c>
      <c r="G14" s="125" t="str">
        <f>IFERROR(INDEX('Specified CCE Model Price List'!$A$3:$O$189,MATCH('CCE Model selection'!$C14,'Specified CCE Model Price List'!$E$3:$E$189,0),MATCH('CCE Model selection'!G$2,'Specified CCE Model Price List'!$A$3:$O$3,0)),"")</f>
        <v/>
      </c>
      <c r="H14" s="54"/>
      <c r="I14" s="114" t="str">
        <f>IF(ISERROR(IF(ISERROR(MATCH($A14,Reference_Dropdown1!$B$29:$B$41,0)),G14+$H14,G14)),"",IF(ISERROR(MATCH($A14,Reference_Dropdown1!$B$29:$B$41,0)),G14+$H14,"N/A"))</f>
        <v/>
      </c>
      <c r="J14" s="215"/>
      <c r="K14" s="239" t="str">
        <f t="shared" si="0"/>
        <v/>
      </c>
      <c r="L14" s="228"/>
      <c r="M14" s="241" t="str">
        <f>IFERROR(INDEX('Specified CCE Model Price List'!$A$3:$O$189,MATCH('CCE Model selection'!$L14,'Specified CCE Model Price List'!$E$3:$E$189,0),MATCH('CCE Model selection'!M$2,'Specified CCE Model Price List'!$A$3:$O$3,0)),"")</f>
        <v/>
      </c>
      <c r="N14" s="185" t="str">
        <f>IFERROR(INDEX('Specified CCE Model Price List'!$A$3:$O$189,MATCH('CCE Model selection'!$L14,'Specified CCE Model Price List'!$E$3:$E$189,0),MATCH('CCE Model selection'!N$2,'Specified CCE Model Price List'!$A$3:$O$3,0)),"")</f>
        <v/>
      </c>
      <c r="O14" s="238" t="str">
        <f>IF(ISERROR(IF(ISERROR(MATCH($A14,Reference_Dropdown1!$B$29:$B$41,0)),N14+$H14,N14)),"",IF(ISERROR(MATCH($A14,Reference_Dropdown1!$B$29:$B$41,0)),N14+$H14,"N/A"))</f>
        <v/>
      </c>
      <c r="P14" s="215"/>
      <c r="Q14" s="239" t="str">
        <f t="shared" si="1"/>
        <v/>
      </c>
      <c r="R14" s="228"/>
      <c r="S14" s="240" t="str">
        <f>IFERROR(INDEX('Specified CCE Model Price List'!$A$3:$O$189,MATCH('CCE Model selection'!$R14,'Specified CCE Model Price List'!$E$3:$E$189,0),MATCH('CCE Model selection'!S$2,'Specified CCE Model Price List'!$A$3:$O$3,0)),"")</f>
        <v/>
      </c>
      <c r="T14" s="125" t="str">
        <f>IFERROR(INDEX('Specified CCE Model Price List'!$A$3:$O$189,MATCH('CCE Model selection'!$R14,'Specified CCE Model Price List'!$E$3:$E$189,0),MATCH('CCE Model selection'!T$2,'Specified CCE Model Price List'!$A$3:$O$3,0)),"")</f>
        <v/>
      </c>
      <c r="U14" s="238" t="str">
        <f>IF(ISERROR(IF(ISERROR(MATCH($A14,Reference_Dropdown1!$B$29:$B$41,0)),T14+$H14,T14)),"",IF(ISERROR(MATCH($A14,Reference_Dropdown1!$B$29:$B$41,0)),T14+$H14,"N/A"))</f>
        <v/>
      </c>
      <c r="V14" s="215"/>
      <c r="W14" s="239" t="str">
        <f t="shared" si="2"/>
        <v/>
      </c>
      <c r="AB14" s="26" t="str">
        <f t="shared" si="3"/>
        <v>_8.</v>
      </c>
    </row>
    <row r="15" spans="1:28" s="26" customFormat="1" ht="27" customHeight="1" x14ac:dyDescent="0.35">
      <c r="A15" s="46" t="s">
        <v>315</v>
      </c>
      <c r="B15" s="199"/>
      <c r="C15" s="42"/>
      <c r="D15" s="29" t="str">
        <f>IFERROR(INDEX('Specified CCE Model Price List'!$A$3:$O$189,MATCH('CCE Model selection'!$C15,'Specified CCE Model Price List'!$E$3:$E$189,0),MATCH('CCE Model selection'!D$2,'Specified CCE Model Price List'!$A$3:$O$3,0)),"")</f>
        <v/>
      </c>
      <c r="E15" s="32" t="str">
        <f>IFERROR(INDEX('Specified CCE Model Price List'!$A$3:$O$189,MATCH('CCE Model selection'!$C15,'Specified CCE Model Price List'!$E$3:$E$189,0),MATCH('CCE Model selection'!E$2,'Specified CCE Model Price List'!$A$3:$O$3,0)),"")</f>
        <v/>
      </c>
      <c r="F15" s="32" t="str">
        <f>IFERROR(INDEX('Specified CCE Model Price List'!$A$3:$O$189,MATCH('CCE Model selection'!$C15,'Specified CCE Model Price List'!$E$3:$E$189,0),MATCH('CCE Model selection'!F$2,'Specified CCE Model Price List'!$A$3:$O$3,0)),"")</f>
        <v/>
      </c>
      <c r="G15" s="125" t="str">
        <f>IFERROR(INDEX('Specified CCE Model Price List'!$A$3:$O$189,MATCH('CCE Model selection'!$C15,'Specified CCE Model Price List'!$E$3:$E$189,0),MATCH('CCE Model selection'!G$2,'Specified CCE Model Price List'!$A$3:$O$3,0)),"")</f>
        <v/>
      </c>
      <c r="H15" s="54"/>
      <c r="I15" s="114" t="str">
        <f>IF(ISERROR(IF(ISERROR(MATCH($A15,Reference_Dropdown1!$B$29:$B$41,0)),G15+$H15,G15)),"",IF(ISERROR(MATCH($A15,Reference_Dropdown1!$B$29:$B$41,0)),G15+$H15,"N/A"))</f>
        <v/>
      </c>
      <c r="J15" s="215"/>
      <c r="K15" s="239" t="str">
        <f t="shared" si="0"/>
        <v/>
      </c>
      <c r="L15" s="228"/>
      <c r="M15" s="241" t="str">
        <f>IFERROR(INDEX('Specified CCE Model Price List'!$A$3:$O$189,MATCH('CCE Model selection'!$L15,'Specified CCE Model Price List'!$E$3:$E$189,0),MATCH('CCE Model selection'!M$2,'Specified CCE Model Price List'!$A$3:$O$3,0)),"")</f>
        <v/>
      </c>
      <c r="N15" s="185" t="str">
        <f>IFERROR(INDEX('Specified CCE Model Price List'!$A$3:$O$189,MATCH('CCE Model selection'!$L15,'Specified CCE Model Price List'!$E$3:$E$189,0),MATCH('CCE Model selection'!N$2,'Specified CCE Model Price List'!$A$3:$O$3,0)),"")</f>
        <v/>
      </c>
      <c r="O15" s="238" t="str">
        <f>IF(ISERROR(IF(ISERROR(MATCH($A15,Reference_Dropdown1!$B$29:$B$41,0)),N15+$H15,N15)),"",IF(ISERROR(MATCH($A15,Reference_Dropdown1!$B$29:$B$41,0)),N15+$H15,"N/A"))</f>
        <v/>
      </c>
      <c r="P15" s="215"/>
      <c r="Q15" s="239" t="str">
        <f t="shared" si="1"/>
        <v/>
      </c>
      <c r="R15" s="228"/>
      <c r="S15" s="240" t="str">
        <f>IFERROR(INDEX('Specified CCE Model Price List'!$A$3:$O$189,MATCH('CCE Model selection'!$R15,'Specified CCE Model Price List'!$E$3:$E$189,0),MATCH('CCE Model selection'!S$2,'Specified CCE Model Price List'!$A$3:$O$3,0)),"")</f>
        <v/>
      </c>
      <c r="T15" s="125" t="str">
        <f>IFERROR(INDEX('Specified CCE Model Price List'!$A$3:$O$189,MATCH('CCE Model selection'!$R15,'Specified CCE Model Price List'!$E$3:$E$189,0),MATCH('CCE Model selection'!T$2,'Specified CCE Model Price List'!$A$3:$O$3,0)),"")</f>
        <v/>
      </c>
      <c r="U15" s="238" t="str">
        <f>IF(ISERROR(IF(ISERROR(MATCH($A15,Reference_Dropdown1!$B$29:$B$41,0)),T15+$H15,T15)),"",IF(ISERROR(MATCH($A15,Reference_Dropdown1!$B$29:$B$41,0)),T15+$H15,"N/A"))</f>
        <v/>
      </c>
      <c r="V15" s="215"/>
      <c r="W15" s="239" t="str">
        <f t="shared" si="2"/>
        <v/>
      </c>
      <c r="AB15" s="26" t="str">
        <f t="shared" si="3"/>
        <v>_9.</v>
      </c>
    </row>
    <row r="16" spans="1:28" s="26" customFormat="1" ht="27" customHeight="1" x14ac:dyDescent="0.35">
      <c r="A16" s="46" t="s">
        <v>315</v>
      </c>
      <c r="B16" s="199"/>
      <c r="C16" s="42"/>
      <c r="D16" s="29" t="str">
        <f>IFERROR(INDEX('Specified CCE Model Price List'!$A$3:$O$189,MATCH('CCE Model selection'!$C16,'Specified CCE Model Price List'!$E$3:$E$189,0),MATCH('CCE Model selection'!D$2,'Specified CCE Model Price List'!$A$3:$O$3,0)),"")</f>
        <v/>
      </c>
      <c r="E16" s="32" t="str">
        <f>IFERROR(INDEX('Specified CCE Model Price List'!$A$3:$O$189,MATCH('CCE Model selection'!$C16,'Specified CCE Model Price List'!$E$3:$E$189,0),MATCH('CCE Model selection'!E$2,'Specified CCE Model Price List'!$A$3:$O$3,0)),"")</f>
        <v/>
      </c>
      <c r="F16" s="32" t="str">
        <f>IFERROR(INDEX('Specified CCE Model Price List'!$A$3:$O$189,MATCH('CCE Model selection'!$C16,'Specified CCE Model Price List'!$E$3:$E$189,0),MATCH('CCE Model selection'!F$2,'Specified CCE Model Price List'!$A$3:$O$3,0)),"")</f>
        <v/>
      </c>
      <c r="G16" s="125" t="str">
        <f>IFERROR(INDEX('Specified CCE Model Price List'!$A$3:$O$189,MATCH('CCE Model selection'!$C16,'Specified CCE Model Price List'!$E$3:$E$189,0),MATCH('CCE Model selection'!G$2,'Specified CCE Model Price List'!$A$3:$O$3,0)),"")</f>
        <v/>
      </c>
      <c r="H16" s="54"/>
      <c r="I16" s="114" t="str">
        <f>IF(ISERROR(IF(ISERROR(MATCH($A16,Reference_Dropdown1!$B$29:$B$41,0)),G16+$H16,G16)),"",IF(ISERROR(MATCH($A16,Reference_Dropdown1!$B$29:$B$41,0)),G16+$H16,"N/A"))</f>
        <v/>
      </c>
      <c r="J16" s="215"/>
      <c r="K16" s="239" t="str">
        <f t="shared" si="0"/>
        <v/>
      </c>
      <c r="L16" s="228"/>
      <c r="M16" s="241" t="str">
        <f>IFERROR(INDEX('Specified CCE Model Price List'!$A$3:$O$189,MATCH('CCE Model selection'!$L16,'Specified CCE Model Price List'!$E$3:$E$189,0),MATCH('CCE Model selection'!M$2,'Specified CCE Model Price List'!$A$3:$O$3,0)),"")</f>
        <v/>
      </c>
      <c r="N16" s="185" t="str">
        <f>IFERROR(INDEX('Specified CCE Model Price List'!$A$3:$O$189,MATCH('CCE Model selection'!$L16,'Specified CCE Model Price List'!$E$3:$E$189,0),MATCH('CCE Model selection'!N$2,'Specified CCE Model Price List'!$A$3:$O$3,0)),"")</f>
        <v/>
      </c>
      <c r="O16" s="238" t="str">
        <f>IF(ISERROR(IF(ISERROR(MATCH($A16,Reference_Dropdown1!$B$29:$B$41,0)),N16+$H16,N16)),"",IF(ISERROR(MATCH($A16,Reference_Dropdown1!$B$29:$B$41,0)),N16+$H16,"N/A"))</f>
        <v/>
      </c>
      <c r="P16" s="215"/>
      <c r="Q16" s="239" t="str">
        <f t="shared" si="1"/>
        <v/>
      </c>
      <c r="R16" s="228"/>
      <c r="S16" s="240" t="str">
        <f>IFERROR(INDEX('Specified CCE Model Price List'!$A$3:$O$189,MATCH('CCE Model selection'!$R16,'Specified CCE Model Price List'!$E$3:$E$189,0),MATCH('CCE Model selection'!S$2,'Specified CCE Model Price List'!$A$3:$O$3,0)),"")</f>
        <v/>
      </c>
      <c r="T16" s="125" t="str">
        <f>IFERROR(INDEX('Specified CCE Model Price List'!$A$3:$O$189,MATCH('CCE Model selection'!$R16,'Specified CCE Model Price List'!$E$3:$E$189,0),MATCH('CCE Model selection'!T$2,'Specified CCE Model Price List'!$A$3:$O$3,0)),"")</f>
        <v/>
      </c>
      <c r="U16" s="238" t="str">
        <f>IF(ISERROR(IF(ISERROR(MATCH($A16,Reference_Dropdown1!$B$29:$B$41,0)),T16+$H16,T16)),"",IF(ISERROR(MATCH($A16,Reference_Dropdown1!$B$29:$B$41,0)),T16+$H16,"N/A"))</f>
        <v/>
      </c>
      <c r="V16" s="215"/>
      <c r="W16" s="239" t="str">
        <f t="shared" si="2"/>
        <v/>
      </c>
      <c r="AB16" s="26" t="str">
        <f t="shared" si="3"/>
        <v>_9.</v>
      </c>
    </row>
    <row r="17" spans="1:28" s="26" customFormat="1" ht="27" customHeight="1" x14ac:dyDescent="0.35">
      <c r="A17" s="46" t="s">
        <v>316</v>
      </c>
      <c r="B17" s="199"/>
      <c r="C17" s="42"/>
      <c r="D17" s="29" t="str">
        <f>IFERROR(INDEX('Specified CCE Model Price List'!$A$3:$O$189,MATCH('CCE Model selection'!$C17,'Specified CCE Model Price List'!$E$3:$E$189,0),MATCH('CCE Model selection'!D$2,'Specified CCE Model Price List'!$A$3:$O$3,0)),"")</f>
        <v/>
      </c>
      <c r="E17" s="32" t="str">
        <f>IFERROR(INDEX('Specified CCE Model Price List'!$A$3:$O$189,MATCH('CCE Model selection'!$C17,'Specified CCE Model Price List'!$E$3:$E$189,0),MATCH('CCE Model selection'!E$2,'Specified CCE Model Price List'!$A$3:$O$3,0)),"")</f>
        <v/>
      </c>
      <c r="F17" s="32" t="str">
        <f>IFERROR(INDEX('Specified CCE Model Price List'!$A$3:$O$189,MATCH('CCE Model selection'!$C17,'Specified CCE Model Price List'!$E$3:$E$189,0),MATCH('CCE Model selection'!F$2,'Specified CCE Model Price List'!$A$3:$O$3,0)),"")</f>
        <v/>
      </c>
      <c r="G17" s="125" t="str">
        <f>IFERROR(INDEX('Specified CCE Model Price List'!$A$3:$O$189,MATCH('CCE Model selection'!$C17,'Specified CCE Model Price List'!$E$3:$E$189,0),MATCH('CCE Model selection'!G$2,'Specified CCE Model Price List'!$A$3:$O$3,0)),"")</f>
        <v/>
      </c>
      <c r="H17" s="54"/>
      <c r="I17" s="114" t="str">
        <f>IF(ISERROR(IF(ISERROR(MATCH($A17,Reference_Dropdown1!$B$29:$B$41,0)),G17+$H17,G17)),"",IF(ISERROR(MATCH($A17,Reference_Dropdown1!$B$29:$B$41,0)),G17+$H17,"N/A"))</f>
        <v/>
      </c>
      <c r="J17" s="215"/>
      <c r="K17" s="239" t="str">
        <f t="shared" si="0"/>
        <v/>
      </c>
      <c r="L17" s="228"/>
      <c r="M17" s="241" t="str">
        <f>IFERROR(INDEX('Specified CCE Model Price List'!$A$3:$O$189,MATCH('CCE Model selection'!$L17,'Specified CCE Model Price List'!$E$3:$E$189,0),MATCH('CCE Model selection'!M$2,'Specified CCE Model Price List'!$A$3:$O$3,0)),"")</f>
        <v/>
      </c>
      <c r="N17" s="185" t="str">
        <f>IFERROR(INDEX('Specified CCE Model Price List'!$A$3:$O$189,MATCH('CCE Model selection'!$L17,'Specified CCE Model Price List'!$E$3:$E$189,0),MATCH('CCE Model selection'!N$2,'Specified CCE Model Price List'!$A$3:$O$3,0)),"")</f>
        <v/>
      </c>
      <c r="O17" s="238" t="str">
        <f>IF(ISERROR(IF(ISERROR(MATCH($A17,Reference_Dropdown1!$B$29:$B$41,0)),N17+$H17,N17)),"",IF(ISERROR(MATCH($A17,Reference_Dropdown1!$B$29:$B$41,0)),N17+$H17,"N/A"))</f>
        <v/>
      </c>
      <c r="P17" s="215"/>
      <c r="Q17" s="239" t="str">
        <f t="shared" si="1"/>
        <v/>
      </c>
      <c r="R17" s="228"/>
      <c r="S17" s="240" t="str">
        <f>IFERROR(INDEX('Specified CCE Model Price List'!$A$3:$O$189,MATCH('CCE Model selection'!$R17,'Specified CCE Model Price List'!$E$3:$E$189,0),MATCH('CCE Model selection'!S$2,'Specified CCE Model Price List'!$A$3:$O$3,0)),"")</f>
        <v/>
      </c>
      <c r="T17" s="125" t="str">
        <f>IFERROR(INDEX('Specified CCE Model Price List'!$A$3:$O$189,MATCH('CCE Model selection'!$R17,'Specified CCE Model Price List'!$E$3:$E$189,0),MATCH('CCE Model selection'!T$2,'Specified CCE Model Price List'!$A$3:$O$3,0)),"")</f>
        <v/>
      </c>
      <c r="U17" s="238" t="str">
        <f>IF(ISERROR(IF(ISERROR(MATCH($A17,Reference_Dropdown1!$B$29:$B$41,0)),T17+$H17,T17)),"",IF(ISERROR(MATCH($A17,Reference_Dropdown1!$B$29:$B$41,0)),T17+$H17,"N/A"))</f>
        <v/>
      </c>
      <c r="V17" s="215"/>
      <c r="W17" s="239" t="str">
        <f t="shared" si="2"/>
        <v/>
      </c>
      <c r="AB17" s="26" t="str">
        <f t="shared" si="3"/>
        <v>_10</v>
      </c>
    </row>
    <row r="18" spans="1:28" s="26" customFormat="1" ht="27" customHeight="1" x14ac:dyDescent="0.35">
      <c r="A18" s="46" t="s">
        <v>316</v>
      </c>
      <c r="B18" s="199"/>
      <c r="C18" s="42"/>
      <c r="D18" s="29" t="str">
        <f>IFERROR(INDEX('Specified CCE Model Price List'!$A$3:$O$189,MATCH('CCE Model selection'!$C18,'Specified CCE Model Price List'!$E$3:$E$189,0),MATCH('CCE Model selection'!D$2,'Specified CCE Model Price List'!$A$3:$O$3,0)),"")</f>
        <v/>
      </c>
      <c r="E18" s="32" t="str">
        <f>IFERROR(INDEX('Specified CCE Model Price List'!$A$3:$O$189,MATCH('CCE Model selection'!$C18,'Specified CCE Model Price List'!$E$3:$E$189,0),MATCH('CCE Model selection'!E$2,'Specified CCE Model Price List'!$A$3:$O$3,0)),"")</f>
        <v/>
      </c>
      <c r="F18" s="32" t="str">
        <f>IFERROR(INDEX('Specified CCE Model Price List'!$A$3:$O$189,MATCH('CCE Model selection'!$C18,'Specified CCE Model Price List'!$E$3:$E$189,0),MATCH('CCE Model selection'!F$2,'Specified CCE Model Price List'!$A$3:$O$3,0)),"")</f>
        <v/>
      </c>
      <c r="G18" s="125" t="str">
        <f>IFERROR(INDEX('Specified CCE Model Price List'!$A$3:$O$189,MATCH('CCE Model selection'!$C18,'Specified CCE Model Price List'!$E$3:$E$189,0),MATCH('CCE Model selection'!G$2,'Specified CCE Model Price List'!$A$3:$O$3,0)),"")</f>
        <v/>
      </c>
      <c r="H18" s="54"/>
      <c r="I18" s="114" t="str">
        <f>IF(ISERROR(IF(ISERROR(MATCH($A18,Reference_Dropdown1!$B$29:$B$41,0)),G18+$H18,G18)),"",IF(ISERROR(MATCH($A18,Reference_Dropdown1!$B$29:$B$41,0)),G18+$H18,"N/A"))</f>
        <v/>
      </c>
      <c r="J18" s="215"/>
      <c r="K18" s="239" t="str">
        <f t="shared" si="0"/>
        <v/>
      </c>
      <c r="L18" s="228"/>
      <c r="M18" s="241" t="str">
        <f>IFERROR(INDEX('Specified CCE Model Price List'!$A$3:$O$189,MATCH('CCE Model selection'!$L18,'Specified CCE Model Price List'!$E$3:$E$189,0),MATCH('CCE Model selection'!M$2,'Specified CCE Model Price List'!$A$3:$O$3,0)),"")</f>
        <v/>
      </c>
      <c r="N18" s="185" t="str">
        <f>IFERROR(INDEX('Specified CCE Model Price List'!$A$3:$O$189,MATCH('CCE Model selection'!$L18,'Specified CCE Model Price List'!$E$3:$E$189,0),MATCH('CCE Model selection'!N$2,'Specified CCE Model Price List'!$A$3:$O$3,0)),"")</f>
        <v/>
      </c>
      <c r="O18" s="238" t="str">
        <f>IF(ISERROR(IF(ISERROR(MATCH($A18,Reference_Dropdown1!$B$29:$B$41,0)),N18+$H18,N18)),"",IF(ISERROR(MATCH($A18,Reference_Dropdown1!$B$29:$B$41,0)),N18+$H18,"N/A"))</f>
        <v/>
      </c>
      <c r="P18" s="215"/>
      <c r="Q18" s="239" t="str">
        <f t="shared" si="1"/>
        <v/>
      </c>
      <c r="R18" s="228"/>
      <c r="S18" s="240" t="str">
        <f>IFERROR(INDEX('Specified CCE Model Price List'!$A$3:$O$189,MATCH('CCE Model selection'!$R18,'Specified CCE Model Price List'!$E$3:$E$189,0),MATCH('CCE Model selection'!S$2,'Specified CCE Model Price List'!$A$3:$O$3,0)),"")</f>
        <v/>
      </c>
      <c r="T18" s="125" t="str">
        <f>IFERROR(INDEX('Specified CCE Model Price List'!$A$3:$O$189,MATCH('CCE Model selection'!$R18,'Specified CCE Model Price List'!$E$3:$E$189,0),MATCH('CCE Model selection'!T$2,'Specified CCE Model Price List'!$A$3:$O$3,0)),"")</f>
        <v/>
      </c>
      <c r="U18" s="238" t="str">
        <f>IF(ISERROR(IF(ISERROR(MATCH($A18,Reference_Dropdown1!$B$29:$B$41,0)),T18+$H18,T18)),"",IF(ISERROR(MATCH($A18,Reference_Dropdown1!$B$29:$B$41,0)),T18+$H18,"N/A"))</f>
        <v/>
      </c>
      <c r="V18" s="215"/>
      <c r="W18" s="239" t="str">
        <f t="shared" si="2"/>
        <v/>
      </c>
      <c r="AB18" s="26" t="str">
        <f t="shared" si="3"/>
        <v>_10</v>
      </c>
    </row>
    <row r="19" spans="1:28" s="26" customFormat="1" ht="27" customHeight="1" x14ac:dyDescent="0.35">
      <c r="A19" s="47" t="s">
        <v>317</v>
      </c>
      <c r="B19" s="199"/>
      <c r="C19" s="42"/>
      <c r="D19" s="29" t="str">
        <f>IFERROR(INDEX('Specified CCE Model Price List'!$A$3:$O$189,MATCH('CCE Model selection'!$C19,'Specified CCE Model Price List'!$E$3:$E$189,0),MATCH('CCE Model selection'!D$2,'Specified CCE Model Price List'!$A$3:$O$3,0)),"")</f>
        <v/>
      </c>
      <c r="E19" s="32" t="str">
        <f>IFERROR(INDEX('Specified CCE Model Price List'!$A$3:$O$189,MATCH('CCE Model selection'!$C19,'Specified CCE Model Price List'!$E$3:$E$189,0),MATCH('CCE Model selection'!E$2,'Specified CCE Model Price List'!$A$3:$O$3,0)),"")</f>
        <v/>
      </c>
      <c r="F19" s="32" t="str">
        <f>IFERROR(INDEX('Specified CCE Model Price List'!$A$3:$O$189,MATCH('CCE Model selection'!$C19,'Specified CCE Model Price List'!$E$3:$E$189,0),MATCH('CCE Model selection'!F$2,'Specified CCE Model Price List'!$A$3:$O$3,0)),"")</f>
        <v/>
      </c>
      <c r="G19" s="125" t="str">
        <f>IFERROR(INDEX('Specified CCE Model Price List'!$A$3:$O$189,MATCH('CCE Model selection'!$C19,'Specified CCE Model Price List'!$E$3:$E$189,0),MATCH('CCE Model selection'!G$2,'Specified CCE Model Price List'!$A$3:$O$3,0)),"")</f>
        <v/>
      </c>
      <c r="H19" s="54"/>
      <c r="I19" s="114" t="str">
        <f>IF(ISERROR(IF(ISERROR(MATCH($A19,Reference_Dropdown1!$B$29:$B$41,0)),G19+$H19,G19)),"",IF(ISERROR(MATCH($A19,Reference_Dropdown1!$B$29:$B$41,0)),G19+$H19,"N/A"))</f>
        <v/>
      </c>
      <c r="J19" s="215"/>
      <c r="K19" s="239" t="str">
        <f t="shared" si="0"/>
        <v/>
      </c>
      <c r="L19" s="228"/>
      <c r="M19" s="241" t="str">
        <f>IFERROR(INDEX('Specified CCE Model Price List'!$A$3:$O$189,MATCH('CCE Model selection'!$L19,'Specified CCE Model Price List'!$E$3:$E$189,0),MATCH('CCE Model selection'!M$2,'Specified CCE Model Price List'!$A$3:$O$3,0)),"")</f>
        <v/>
      </c>
      <c r="N19" s="185" t="str">
        <f>IFERROR(INDEX('Specified CCE Model Price List'!$A$3:$O$189,MATCH('CCE Model selection'!$L19,'Specified CCE Model Price List'!$E$3:$E$189,0),MATCH('CCE Model selection'!N$2,'Specified CCE Model Price List'!$A$3:$O$3,0)),"")</f>
        <v/>
      </c>
      <c r="O19" s="238" t="str">
        <f>IF(ISERROR(IF(ISERROR(MATCH($A19,Reference_Dropdown1!$B$29:$B$41,0)),N19+$H19,N19)),"",IF(ISERROR(MATCH($A19,Reference_Dropdown1!$B$29:$B$41,0)),N19+$H19,"N/A"))</f>
        <v/>
      </c>
      <c r="P19" s="215"/>
      <c r="Q19" s="239" t="str">
        <f t="shared" si="1"/>
        <v/>
      </c>
      <c r="R19" s="228"/>
      <c r="S19" s="240" t="str">
        <f>IFERROR(INDEX('Specified CCE Model Price List'!$A$3:$O$189,MATCH('CCE Model selection'!$R19,'Specified CCE Model Price List'!$E$3:$E$189,0),MATCH('CCE Model selection'!S$2,'Specified CCE Model Price List'!$A$3:$O$3,0)),"")</f>
        <v/>
      </c>
      <c r="T19" s="125" t="str">
        <f>IFERROR(INDEX('Specified CCE Model Price List'!$A$3:$O$189,MATCH('CCE Model selection'!$R19,'Specified CCE Model Price List'!$E$3:$E$189,0),MATCH('CCE Model selection'!T$2,'Specified CCE Model Price List'!$A$3:$O$3,0)),"")</f>
        <v/>
      </c>
      <c r="U19" s="238" t="str">
        <f>IF(ISERROR(IF(ISERROR(MATCH($A19,Reference_Dropdown1!$B$29:$B$41,0)),T19+$H19,T19)),"",IF(ISERROR(MATCH($A19,Reference_Dropdown1!$B$29:$B$41,0)),T19+$H19,"N/A"))</f>
        <v/>
      </c>
      <c r="V19" s="215"/>
      <c r="W19" s="239" t="str">
        <f t="shared" si="2"/>
        <v/>
      </c>
      <c r="AB19" s="26" t="str">
        <f t="shared" si="3"/>
        <v>_11</v>
      </c>
    </row>
    <row r="20" spans="1:28" s="26" customFormat="1" ht="27" customHeight="1" x14ac:dyDescent="0.35">
      <c r="A20" s="47" t="s">
        <v>317</v>
      </c>
      <c r="B20" s="199"/>
      <c r="C20" s="42"/>
      <c r="D20" s="29" t="str">
        <f>IFERROR(INDEX('Specified CCE Model Price List'!$A$3:$O$189,MATCH('CCE Model selection'!$C20,'Specified CCE Model Price List'!$E$3:$E$189,0),MATCH('CCE Model selection'!D$2,'Specified CCE Model Price List'!$A$3:$O$3,0)),"")</f>
        <v/>
      </c>
      <c r="E20" s="32" t="str">
        <f>IFERROR(INDEX('Specified CCE Model Price List'!$A$3:$O$189,MATCH('CCE Model selection'!$C20,'Specified CCE Model Price List'!$E$3:$E$189,0),MATCH('CCE Model selection'!E$2,'Specified CCE Model Price List'!$A$3:$O$3,0)),"")</f>
        <v/>
      </c>
      <c r="F20" s="32" t="str">
        <f>IFERROR(INDEX('Specified CCE Model Price List'!$A$3:$O$189,MATCH('CCE Model selection'!$C20,'Specified CCE Model Price List'!$E$3:$E$189,0),MATCH('CCE Model selection'!F$2,'Specified CCE Model Price List'!$A$3:$O$3,0)),"")</f>
        <v/>
      </c>
      <c r="G20" s="125" t="str">
        <f>IFERROR(INDEX('Specified CCE Model Price List'!$A$3:$O$189,MATCH('CCE Model selection'!$C20,'Specified CCE Model Price List'!$E$3:$E$189,0),MATCH('CCE Model selection'!G$2,'Specified CCE Model Price List'!$A$3:$O$3,0)),"")</f>
        <v/>
      </c>
      <c r="H20" s="54"/>
      <c r="I20" s="114" t="str">
        <f>IF(ISERROR(IF(ISERROR(MATCH($A20,Reference_Dropdown1!$B$29:$B$41,0)),G20+$H20,G20)),"",IF(ISERROR(MATCH($A20,Reference_Dropdown1!$B$29:$B$41,0)),G20+$H20,"N/A"))</f>
        <v/>
      </c>
      <c r="J20" s="215"/>
      <c r="K20" s="239" t="str">
        <f t="shared" si="0"/>
        <v/>
      </c>
      <c r="L20" s="228"/>
      <c r="M20" s="241" t="str">
        <f>IFERROR(INDEX('Specified CCE Model Price List'!$A$3:$O$189,MATCH('CCE Model selection'!$L20,'Specified CCE Model Price List'!$E$3:$E$189,0),MATCH('CCE Model selection'!M$2,'Specified CCE Model Price List'!$A$3:$O$3,0)),"")</f>
        <v/>
      </c>
      <c r="N20" s="185" t="str">
        <f>IFERROR(INDEX('Specified CCE Model Price List'!$A$3:$O$189,MATCH('CCE Model selection'!$L20,'Specified CCE Model Price List'!$E$3:$E$189,0),MATCH('CCE Model selection'!N$2,'Specified CCE Model Price List'!$A$3:$O$3,0)),"")</f>
        <v/>
      </c>
      <c r="O20" s="238" t="str">
        <f>IF(ISERROR(IF(ISERROR(MATCH($A20,Reference_Dropdown1!$B$29:$B$41,0)),N20+$H20,N20)),"",IF(ISERROR(MATCH($A20,Reference_Dropdown1!$B$29:$B$41,0)),N20+$H20,"N/A"))</f>
        <v/>
      </c>
      <c r="P20" s="215"/>
      <c r="Q20" s="239" t="str">
        <f t="shared" si="1"/>
        <v/>
      </c>
      <c r="R20" s="228"/>
      <c r="S20" s="240" t="str">
        <f>IFERROR(INDEX('Specified CCE Model Price List'!$A$3:$O$189,MATCH('CCE Model selection'!$R20,'Specified CCE Model Price List'!$E$3:$E$189,0),MATCH('CCE Model selection'!S$2,'Specified CCE Model Price List'!$A$3:$O$3,0)),"")</f>
        <v/>
      </c>
      <c r="T20" s="125" t="str">
        <f>IFERROR(INDEX('Specified CCE Model Price List'!$A$3:$O$189,MATCH('CCE Model selection'!$R20,'Specified CCE Model Price List'!$E$3:$E$189,0),MATCH('CCE Model selection'!T$2,'Specified CCE Model Price List'!$A$3:$O$3,0)),"")</f>
        <v/>
      </c>
      <c r="U20" s="238" t="str">
        <f>IF(ISERROR(IF(ISERROR(MATCH($A20,Reference_Dropdown1!$B$29:$B$41,0)),T20+$H20,T20)),"",IF(ISERROR(MATCH($A20,Reference_Dropdown1!$B$29:$B$41,0)),T20+$H20,"N/A"))</f>
        <v/>
      </c>
      <c r="V20" s="215"/>
      <c r="W20" s="239" t="str">
        <f t="shared" si="2"/>
        <v/>
      </c>
      <c r="AB20" s="26" t="str">
        <f t="shared" si="3"/>
        <v>_11</v>
      </c>
    </row>
    <row r="21" spans="1:28" s="26" customFormat="1" ht="27" customHeight="1" x14ac:dyDescent="0.35">
      <c r="A21" s="48" t="s">
        <v>318</v>
      </c>
      <c r="B21" s="199"/>
      <c r="C21" s="42"/>
      <c r="D21" s="29" t="str">
        <f>IFERROR(INDEX('Specified CCE Model Price List'!$A$3:$O$189,MATCH('CCE Model selection'!$C21,'Specified CCE Model Price List'!$E$3:$E$189,0),MATCH('CCE Model selection'!D$2,'Specified CCE Model Price List'!$A$3:$O$3,0)),"")</f>
        <v/>
      </c>
      <c r="E21" s="32" t="str">
        <f>IFERROR(INDEX('Specified CCE Model Price List'!$A$3:$O$189,MATCH('CCE Model selection'!$C21,'Specified CCE Model Price List'!$E$3:$E$189,0),MATCH('CCE Model selection'!E$2,'Specified CCE Model Price List'!$A$3:$O$3,0)),"")</f>
        <v/>
      </c>
      <c r="F21" s="32" t="str">
        <f>IFERROR(INDEX('Specified CCE Model Price List'!$A$3:$O$189,MATCH('CCE Model selection'!$C21,'Specified CCE Model Price List'!$E$3:$E$189,0),MATCH('CCE Model selection'!F$2,'Specified CCE Model Price List'!$A$3:$O$3,0)),"")</f>
        <v/>
      </c>
      <c r="G21" s="125" t="str">
        <f>IFERROR(INDEX('Specified CCE Model Price List'!$A$3:$O$189,MATCH('CCE Model selection'!$C21,'Specified CCE Model Price List'!$E$3:$E$189,0),MATCH('CCE Model selection'!G$2,'Specified CCE Model Price List'!$A$3:$O$3,0)),"")</f>
        <v/>
      </c>
      <c r="H21" s="165"/>
      <c r="I21" s="114" t="str">
        <f>IF(ISERROR(IF(ISERROR(MATCH($A21,Reference_Dropdown1!$B$29:$B$41,0)),G21+$H21,G21)),"",IF(ISERROR(MATCH($A21,Reference_Dropdown1!$B$29:$B$41,0)),G21+$H21,"N/A"))</f>
        <v>N/A</v>
      </c>
      <c r="J21" s="215"/>
      <c r="K21" s="239" t="str">
        <f t="shared" si="0"/>
        <v/>
      </c>
      <c r="L21" s="228"/>
      <c r="M21" s="241" t="str">
        <f>IFERROR(INDEX('Specified CCE Model Price List'!$A$3:$O$189,MATCH('CCE Model selection'!$L21,'Specified CCE Model Price List'!$E$3:$E$189,0),MATCH('CCE Model selection'!M$2,'Specified CCE Model Price List'!$A$3:$O$3,0)),"")</f>
        <v/>
      </c>
      <c r="N21" s="185" t="str">
        <f>IFERROR(INDEX('Specified CCE Model Price List'!$A$3:$O$189,MATCH('CCE Model selection'!$L21,'Specified CCE Model Price List'!$E$3:$E$189,0),MATCH('CCE Model selection'!N$2,'Specified CCE Model Price List'!$A$3:$O$3,0)),"")</f>
        <v/>
      </c>
      <c r="O21" s="238" t="str">
        <f>IF(ISERROR(IF(ISERROR(MATCH($A21,Reference_Dropdown1!$B$29:$B$41,0)),N21+$H21,N21)),"",IF(ISERROR(MATCH($A21,Reference_Dropdown1!$B$29:$B$41,0)),N21+$H21,"N/A"))</f>
        <v>N/A</v>
      </c>
      <c r="P21" s="215"/>
      <c r="Q21" s="239" t="str">
        <f t="shared" si="1"/>
        <v/>
      </c>
      <c r="R21" s="228"/>
      <c r="S21" s="240" t="str">
        <f>IFERROR(INDEX('Specified CCE Model Price List'!$A$3:$O$189,MATCH('CCE Model selection'!$R21,'Specified CCE Model Price List'!$E$3:$E$189,0),MATCH('CCE Model selection'!S$2,'Specified CCE Model Price List'!$A$3:$O$3,0)),"")</f>
        <v/>
      </c>
      <c r="T21" s="125" t="str">
        <f>IFERROR(INDEX('Specified CCE Model Price List'!$A$3:$O$189,MATCH('CCE Model selection'!$R21,'Specified CCE Model Price List'!$E$3:$E$189,0),MATCH('CCE Model selection'!T$2,'Specified CCE Model Price List'!$A$3:$O$3,0)),"")</f>
        <v/>
      </c>
      <c r="U21" s="238" t="str">
        <f>IF(ISERROR(IF(ISERROR(MATCH($A21,Reference_Dropdown1!$B$29:$B$41,0)),T21+$H21,T21)),"",IF(ISERROR(MATCH($A21,Reference_Dropdown1!$B$29:$B$41,0)),T21+$H21,"N/A"))</f>
        <v>N/A</v>
      </c>
      <c r="V21" s="215"/>
      <c r="W21" s="239" t="str">
        <f t="shared" si="2"/>
        <v/>
      </c>
      <c r="AB21" s="26" t="str">
        <f t="shared" si="3"/>
        <v>_12</v>
      </c>
    </row>
    <row r="22" spans="1:28" s="26" customFormat="1" ht="27" customHeight="1" x14ac:dyDescent="0.35">
      <c r="A22" s="49" t="s">
        <v>319</v>
      </c>
      <c r="B22" s="199"/>
      <c r="C22" s="42"/>
      <c r="D22" s="29" t="str">
        <f>IFERROR(INDEX('Specified CCE Model Price List'!$A$3:$O$189,MATCH('CCE Model selection'!$C22,'Specified CCE Model Price List'!$E$3:$E$189,0),MATCH('CCE Model selection'!D$2,'Specified CCE Model Price List'!$A$3:$O$3,0)),"")</f>
        <v/>
      </c>
      <c r="E22" s="32" t="str">
        <f>IFERROR(INDEX('Specified CCE Model Price List'!$A$3:$O$189,MATCH('CCE Model selection'!$C22,'Specified CCE Model Price List'!$E$3:$E$189,0),MATCH('CCE Model selection'!E$2,'Specified CCE Model Price List'!$A$3:$O$3,0)),"")</f>
        <v/>
      </c>
      <c r="F22" s="32" t="str">
        <f>IFERROR(INDEX('Specified CCE Model Price List'!$A$3:$O$189,MATCH('CCE Model selection'!$C22,'Specified CCE Model Price List'!$E$3:$E$189,0),MATCH('CCE Model selection'!F$2,'Specified CCE Model Price List'!$A$3:$O$3,0)),"")</f>
        <v/>
      </c>
      <c r="G22" s="125" t="str">
        <f>IFERROR(INDEX('Specified CCE Model Price List'!$A$3:$O$189,MATCH('CCE Model selection'!$C22,'Specified CCE Model Price List'!$E$3:$E$189,0),MATCH('CCE Model selection'!G$2,'Specified CCE Model Price List'!$A$3:$O$3,0)),"")</f>
        <v/>
      </c>
      <c r="H22" s="54"/>
      <c r="I22" s="114" t="str">
        <f>IF(ISERROR(IF(ISERROR(MATCH($A22,Reference_Dropdown1!$B$29:$B$41,0)),G22+$H22,G22)),"",IF(ISERROR(MATCH($A22,Reference_Dropdown1!$B$29:$B$41,0)),G22+$H22,"N/A"))</f>
        <v/>
      </c>
      <c r="J22" s="215"/>
      <c r="K22" s="239" t="str">
        <f t="shared" si="0"/>
        <v/>
      </c>
      <c r="L22" s="228"/>
      <c r="M22" s="241" t="str">
        <f>IFERROR(INDEX('Specified CCE Model Price List'!$A$3:$O$189,MATCH('CCE Model selection'!$L22,'Specified CCE Model Price List'!$E$3:$E$189,0),MATCH('CCE Model selection'!M$2,'Specified CCE Model Price List'!$A$3:$O$3,0)),"")</f>
        <v/>
      </c>
      <c r="N22" s="185" t="str">
        <f>IFERROR(INDEX('Specified CCE Model Price List'!$A$3:$O$189,MATCH('CCE Model selection'!$L22,'Specified CCE Model Price List'!$E$3:$E$189,0),MATCH('CCE Model selection'!N$2,'Specified CCE Model Price List'!$A$3:$O$3,0)),"")</f>
        <v/>
      </c>
      <c r="O22" s="238" t="str">
        <f>IF(ISERROR(IF(ISERROR(MATCH($A22,Reference_Dropdown1!$B$29:$B$41,0)),N22+$H22,N22)),"",IF(ISERROR(MATCH($A22,Reference_Dropdown1!$B$29:$B$41,0)),N22+$H22,"N/A"))</f>
        <v/>
      </c>
      <c r="P22" s="215"/>
      <c r="Q22" s="239" t="str">
        <f t="shared" si="1"/>
        <v/>
      </c>
      <c r="R22" s="228"/>
      <c r="S22" s="240" t="str">
        <f>IFERROR(INDEX('Specified CCE Model Price List'!$A$3:$O$189,MATCH('CCE Model selection'!$R22,'Specified CCE Model Price List'!$E$3:$E$189,0),MATCH('CCE Model selection'!S$2,'Specified CCE Model Price List'!$A$3:$O$3,0)),"")</f>
        <v/>
      </c>
      <c r="T22" s="125" t="str">
        <f>IFERROR(INDEX('Specified CCE Model Price List'!$A$3:$O$189,MATCH('CCE Model selection'!$R22,'Specified CCE Model Price List'!$E$3:$E$189,0),MATCH('CCE Model selection'!T$2,'Specified CCE Model Price List'!$A$3:$O$3,0)),"")</f>
        <v/>
      </c>
      <c r="U22" s="238" t="str">
        <f>IF(ISERROR(IF(ISERROR(MATCH($A22,Reference_Dropdown1!$B$29:$B$41,0)),T22+$H22,T22)),"",IF(ISERROR(MATCH($A22,Reference_Dropdown1!$B$29:$B$41,0)),T22+$H22,"N/A"))</f>
        <v/>
      </c>
      <c r="V22" s="215"/>
      <c r="W22" s="239" t="str">
        <f t="shared" si="2"/>
        <v/>
      </c>
      <c r="AB22" s="26" t="str">
        <f t="shared" si="3"/>
        <v>_13</v>
      </c>
    </row>
    <row r="23" spans="1:28" s="26" customFormat="1" ht="27" customHeight="1" x14ac:dyDescent="0.35">
      <c r="A23" s="49" t="s">
        <v>319</v>
      </c>
      <c r="B23" s="199"/>
      <c r="C23" s="42"/>
      <c r="D23" s="29" t="str">
        <f>IFERROR(INDEX('Specified CCE Model Price List'!$A$3:$O$189,MATCH('CCE Model selection'!$C23,'Specified CCE Model Price List'!$E$3:$E$189,0),MATCH('CCE Model selection'!D$2,'Specified CCE Model Price List'!$A$3:$O$3,0)),"")</f>
        <v/>
      </c>
      <c r="E23" s="32" t="str">
        <f>IFERROR(INDEX('Specified CCE Model Price List'!$A$3:$O$189,MATCH('CCE Model selection'!$C23,'Specified CCE Model Price List'!$E$3:$E$189,0),MATCH('CCE Model selection'!E$2,'Specified CCE Model Price List'!$A$3:$O$3,0)),"")</f>
        <v/>
      </c>
      <c r="F23" s="32" t="str">
        <f>IFERROR(INDEX('Specified CCE Model Price List'!$A$3:$O$189,MATCH('CCE Model selection'!$C23,'Specified CCE Model Price List'!$E$3:$E$189,0),MATCH('CCE Model selection'!F$2,'Specified CCE Model Price List'!$A$3:$O$3,0)),"")</f>
        <v/>
      </c>
      <c r="G23" s="125" t="str">
        <f>IFERROR(INDEX('Specified CCE Model Price List'!$A$3:$O$189,MATCH('CCE Model selection'!$C23,'Specified CCE Model Price List'!$E$3:$E$189,0),MATCH('CCE Model selection'!G$2,'Specified CCE Model Price List'!$A$3:$O$3,0)),"")</f>
        <v/>
      </c>
      <c r="H23" s="54"/>
      <c r="I23" s="114" t="str">
        <f>IF(ISERROR(IF(ISERROR(MATCH($A23,Reference_Dropdown1!$B$29:$B$41,0)),G23+$H23,G23)),"",IF(ISERROR(MATCH($A23,Reference_Dropdown1!$B$29:$B$41,0)),G23+$H23,"N/A"))</f>
        <v/>
      </c>
      <c r="J23" s="215"/>
      <c r="K23" s="239" t="str">
        <f t="shared" si="0"/>
        <v/>
      </c>
      <c r="L23" s="228"/>
      <c r="M23" s="241" t="str">
        <f>IFERROR(INDEX('Specified CCE Model Price List'!$A$3:$O$189,MATCH('CCE Model selection'!$L23,'Specified CCE Model Price List'!$E$3:$E$189,0),MATCH('CCE Model selection'!M$2,'Specified CCE Model Price List'!$A$3:$O$3,0)),"")</f>
        <v/>
      </c>
      <c r="N23" s="185" t="str">
        <f>IFERROR(INDEX('Specified CCE Model Price List'!$A$3:$O$189,MATCH('CCE Model selection'!$L23,'Specified CCE Model Price List'!$E$3:$E$189,0),MATCH('CCE Model selection'!N$2,'Specified CCE Model Price List'!$A$3:$O$3,0)),"")</f>
        <v/>
      </c>
      <c r="O23" s="238" t="str">
        <f>IF(ISERROR(IF(ISERROR(MATCH($A23,Reference_Dropdown1!$B$29:$B$41,0)),N23+$H23,N23)),"",IF(ISERROR(MATCH($A23,Reference_Dropdown1!$B$29:$B$41,0)),N23+$H23,"N/A"))</f>
        <v/>
      </c>
      <c r="P23" s="215"/>
      <c r="Q23" s="239" t="str">
        <f t="shared" si="1"/>
        <v/>
      </c>
      <c r="R23" s="228"/>
      <c r="S23" s="240" t="str">
        <f>IFERROR(INDEX('Specified CCE Model Price List'!$A$3:$O$189,MATCH('CCE Model selection'!$R23,'Specified CCE Model Price List'!$E$3:$E$189,0),MATCH('CCE Model selection'!S$2,'Specified CCE Model Price List'!$A$3:$O$3,0)),"")</f>
        <v/>
      </c>
      <c r="T23" s="125" t="str">
        <f>IFERROR(INDEX('Specified CCE Model Price List'!$A$3:$O$189,MATCH('CCE Model selection'!$R23,'Specified CCE Model Price List'!$E$3:$E$189,0),MATCH('CCE Model selection'!T$2,'Specified CCE Model Price List'!$A$3:$O$3,0)),"")</f>
        <v/>
      </c>
      <c r="U23" s="238" t="str">
        <f>IF(ISERROR(IF(ISERROR(MATCH($A23,Reference_Dropdown1!$B$29:$B$41,0)),T23+$H23,T23)),"",IF(ISERROR(MATCH($A23,Reference_Dropdown1!$B$29:$B$41,0)),T23+$H23,"N/A"))</f>
        <v/>
      </c>
      <c r="V23" s="215"/>
      <c r="W23" s="239" t="str">
        <f t="shared" si="2"/>
        <v/>
      </c>
      <c r="AB23" s="26" t="str">
        <f t="shared" si="3"/>
        <v>_13</v>
      </c>
    </row>
    <row r="24" spans="1:28" s="26" customFormat="1" ht="27" customHeight="1" x14ac:dyDescent="0.35">
      <c r="A24" s="49" t="s">
        <v>320</v>
      </c>
      <c r="B24" s="199"/>
      <c r="C24" s="42"/>
      <c r="D24" s="29" t="str">
        <f>IFERROR(INDEX('Specified CCE Model Price List'!$A$3:$O$189,MATCH('CCE Model selection'!$C24,'Specified CCE Model Price List'!$E$3:$E$189,0),MATCH('CCE Model selection'!D$2,'Specified CCE Model Price List'!$A$3:$O$3,0)),"")</f>
        <v/>
      </c>
      <c r="E24" s="151" t="str">
        <f>IFERROR(INDEX('Specified CCE Model Price List'!$A$3:$O$189,MATCH('CCE Model selection'!$C24,'Specified CCE Model Price List'!$E$3:$E$189,0),MATCH('CCE Model selection'!E$2,'Specified CCE Model Price List'!$A$3:$O$3,0)),"")</f>
        <v/>
      </c>
      <c r="F24" s="32" t="str">
        <f>IFERROR(INDEX('Specified CCE Model Price List'!$A$3:$O$189,MATCH('CCE Model selection'!$C24,'Specified CCE Model Price List'!$E$3:$E$189,0),MATCH('CCE Model selection'!F$2,'Specified CCE Model Price List'!$A$3:$O$3,0)),"")</f>
        <v/>
      </c>
      <c r="G24" s="125" t="str">
        <f>IFERROR(INDEX('Specified CCE Model Price List'!$A$3:$O$189,MATCH('CCE Model selection'!$C24,'Specified CCE Model Price List'!$E$3:$E$189,0),MATCH('CCE Model selection'!G$2,'Specified CCE Model Price List'!$A$3:$O$3,0)),"")</f>
        <v/>
      </c>
      <c r="H24" s="165"/>
      <c r="I24" s="114" t="str">
        <f>IF(ISERROR(IF(ISERROR(MATCH($A24,Reference_Dropdown1!$B$29:$B$41,0)),G24+$H24,G24)),"",IF(ISERROR(MATCH($A24,Reference_Dropdown1!$B$29:$B$41,0)),G24+$H24,"N/A"))</f>
        <v>N/A</v>
      </c>
      <c r="J24" s="215"/>
      <c r="K24" s="239" t="str">
        <f t="shared" si="0"/>
        <v/>
      </c>
      <c r="L24" s="228"/>
      <c r="M24" s="241" t="str">
        <f>IFERROR(INDEX('Specified CCE Model Price List'!$A$3:$O$189,MATCH('CCE Model selection'!$L24,'Specified CCE Model Price List'!$E$3:$E$189,0),MATCH('CCE Model selection'!M$2,'Specified CCE Model Price List'!$A$3:$O$3,0)),"")</f>
        <v/>
      </c>
      <c r="N24" s="185" t="str">
        <f>IFERROR(INDEX('Specified CCE Model Price List'!$A$3:$O$189,MATCH('CCE Model selection'!$L24,'Specified CCE Model Price List'!$E$3:$E$189,0),MATCH('CCE Model selection'!N$2,'Specified CCE Model Price List'!$A$3:$O$3,0)),"")</f>
        <v/>
      </c>
      <c r="O24" s="238" t="str">
        <f>IF(ISERROR(IF(ISERROR(MATCH($A24,Reference_Dropdown1!$B$29:$B$41,0)),N24+$H24,N24)),"",IF(ISERROR(MATCH($A24,Reference_Dropdown1!$B$29:$B$41,0)),N24+$H24,"N/A"))</f>
        <v>N/A</v>
      </c>
      <c r="P24" s="215"/>
      <c r="Q24" s="239" t="str">
        <f t="shared" si="1"/>
        <v/>
      </c>
      <c r="R24" s="228"/>
      <c r="S24" s="240" t="str">
        <f>IFERROR(INDEX('Specified CCE Model Price List'!$A$3:$O$189,MATCH('CCE Model selection'!$R24,'Specified CCE Model Price List'!$E$3:$E$189,0),MATCH('CCE Model selection'!S$2,'Specified CCE Model Price List'!$A$3:$O$3,0)),"")</f>
        <v/>
      </c>
      <c r="T24" s="125" t="str">
        <f>IFERROR(INDEX('Specified CCE Model Price List'!$A$3:$O$189,MATCH('CCE Model selection'!$R24,'Specified CCE Model Price List'!$E$3:$E$189,0),MATCH('CCE Model selection'!T$2,'Specified CCE Model Price List'!$A$3:$O$3,0)),"")</f>
        <v/>
      </c>
      <c r="U24" s="238" t="str">
        <f>IF(ISERROR(IF(ISERROR(MATCH($A24,Reference_Dropdown1!$B$29:$B$41,0)),T24+$H24,T24)),"",IF(ISERROR(MATCH($A24,Reference_Dropdown1!$B$29:$B$41,0)),T24+$H24,"N/A"))</f>
        <v>N/A</v>
      </c>
      <c r="V24" s="215"/>
      <c r="W24" s="239" t="str">
        <f t="shared" si="2"/>
        <v/>
      </c>
      <c r="AB24" s="26" t="str">
        <f t="shared" si="3"/>
        <v>_14</v>
      </c>
    </row>
    <row r="25" spans="1:28" s="26" customFormat="1" ht="27" customHeight="1" x14ac:dyDescent="0.35">
      <c r="A25" s="49" t="s">
        <v>320</v>
      </c>
      <c r="B25" s="199"/>
      <c r="C25" s="42"/>
      <c r="D25" s="29" t="str">
        <f>IFERROR(INDEX('Specified CCE Model Price List'!$A$3:$O$189,MATCH('CCE Model selection'!$C25,'Specified CCE Model Price List'!$E$3:$E$189,0),MATCH('CCE Model selection'!D$2,'Specified CCE Model Price List'!$A$3:$O$3,0)),"")</f>
        <v/>
      </c>
      <c r="E25" s="151" t="str">
        <f>IFERROR(INDEX('Specified CCE Model Price List'!$A$3:$O$189,MATCH('CCE Model selection'!$C25,'Specified CCE Model Price List'!$E$3:$E$189,0),MATCH('CCE Model selection'!E$2,'Specified CCE Model Price List'!$A$3:$O$3,0)),"")</f>
        <v/>
      </c>
      <c r="F25" s="32" t="str">
        <f>IFERROR(INDEX('Specified CCE Model Price List'!$A$3:$O$189,MATCH('CCE Model selection'!$C25,'Specified CCE Model Price List'!$E$3:$E$189,0),MATCH('CCE Model selection'!F$2,'Specified CCE Model Price List'!$A$3:$O$3,0)),"")</f>
        <v/>
      </c>
      <c r="G25" s="125" t="str">
        <f>IFERROR(INDEX('Specified CCE Model Price List'!$A$3:$O$189,MATCH('CCE Model selection'!$C25,'Specified CCE Model Price List'!$E$3:$E$189,0),MATCH('CCE Model selection'!G$2,'Specified CCE Model Price List'!$A$3:$O$3,0)),"")</f>
        <v/>
      </c>
      <c r="H25" s="165"/>
      <c r="I25" s="114" t="str">
        <f>IF(ISERROR(IF(ISERROR(MATCH($A25,Reference_Dropdown1!$B$29:$B$41,0)),G25+$H25,G25)),"",IF(ISERROR(MATCH($A25,Reference_Dropdown1!$B$29:$B$41,0)),G25+$H25,"N/A"))</f>
        <v>N/A</v>
      </c>
      <c r="J25" s="215"/>
      <c r="K25" s="239" t="str">
        <f t="shared" si="0"/>
        <v/>
      </c>
      <c r="L25" s="228"/>
      <c r="M25" s="241" t="str">
        <f>IFERROR(INDEX('Specified CCE Model Price List'!$A$3:$O$189,MATCH('CCE Model selection'!$L25,'Specified CCE Model Price List'!$E$3:$E$189,0),MATCH('CCE Model selection'!M$2,'Specified CCE Model Price List'!$A$3:$O$3,0)),"")</f>
        <v/>
      </c>
      <c r="N25" s="185" t="str">
        <f>IFERROR(INDEX('Specified CCE Model Price List'!$A$3:$O$189,MATCH('CCE Model selection'!$L25,'Specified CCE Model Price List'!$E$3:$E$189,0),MATCH('CCE Model selection'!N$2,'Specified CCE Model Price List'!$A$3:$O$3,0)),"")</f>
        <v/>
      </c>
      <c r="O25" s="238" t="str">
        <f>IF(ISERROR(IF(ISERROR(MATCH($A25,Reference_Dropdown1!$B$29:$B$41,0)),N25+$H25,N25)),"",IF(ISERROR(MATCH($A25,Reference_Dropdown1!$B$29:$B$41,0)),N25+$H25,"N/A"))</f>
        <v>N/A</v>
      </c>
      <c r="P25" s="215"/>
      <c r="Q25" s="239" t="str">
        <f t="shared" si="1"/>
        <v/>
      </c>
      <c r="R25" s="228"/>
      <c r="S25" s="240" t="str">
        <f>IFERROR(INDEX('Specified CCE Model Price List'!$A$3:$O$189,MATCH('CCE Model selection'!$R25,'Specified CCE Model Price List'!$E$3:$E$189,0),MATCH('CCE Model selection'!S$2,'Specified CCE Model Price List'!$A$3:$O$3,0)),"")</f>
        <v/>
      </c>
      <c r="T25" s="125" t="str">
        <f>IFERROR(INDEX('Specified CCE Model Price List'!$A$3:$O$189,MATCH('CCE Model selection'!$R25,'Specified CCE Model Price List'!$E$3:$E$189,0),MATCH('CCE Model selection'!T$2,'Specified CCE Model Price List'!$A$3:$O$3,0)),"")</f>
        <v/>
      </c>
      <c r="U25" s="238" t="str">
        <f>IF(ISERROR(IF(ISERROR(MATCH($A25,Reference_Dropdown1!$B$29:$B$41,0)),T25+$H25,T25)),"",IF(ISERROR(MATCH($A25,Reference_Dropdown1!$B$29:$B$41,0)),T25+$H25,"N/A"))</f>
        <v>N/A</v>
      </c>
      <c r="V25" s="215"/>
      <c r="W25" s="239" t="str">
        <f t="shared" si="2"/>
        <v/>
      </c>
      <c r="AB25" s="26" t="str">
        <f t="shared" si="3"/>
        <v>_14</v>
      </c>
    </row>
    <row r="26" spans="1:28" s="26" customFormat="1" ht="27" customHeight="1" x14ac:dyDescent="0.35">
      <c r="A26" s="50" t="s">
        <v>321</v>
      </c>
      <c r="B26" s="199"/>
      <c r="C26" s="42"/>
      <c r="D26" s="29" t="str">
        <f>IFERROR(INDEX('Specified CCE Model Price List'!$A$3:$O$189,MATCH('CCE Model selection'!$C26,'Specified CCE Model Price List'!$E$3:$E$189,0),MATCH('CCE Model selection'!D$2,'Specified CCE Model Price List'!$A$3:$O$3,0)),"")</f>
        <v/>
      </c>
      <c r="E26" s="151" t="str">
        <f>IFERROR(INDEX('Specified CCE Model Price List'!$A$3:$O$189,MATCH('CCE Model selection'!$C26,'Specified CCE Model Price List'!$E$3:$E$189,0),MATCH('CCE Model selection'!E$2,'Specified CCE Model Price List'!$A$3:$O$3,0)),"")</f>
        <v/>
      </c>
      <c r="F26" s="32" t="str">
        <f>IFERROR(INDEX('Specified CCE Model Price List'!$A$3:$O$189,MATCH('CCE Model selection'!$C26,'Specified CCE Model Price List'!$E$3:$E$189,0),MATCH('CCE Model selection'!F$2,'Specified CCE Model Price List'!$A$3:$O$3,0)),"")</f>
        <v/>
      </c>
      <c r="G26" s="125" t="str">
        <f>IFERROR(INDEX('Specified CCE Model Price List'!$A$3:$O$189,MATCH('CCE Model selection'!$C26,'Specified CCE Model Price List'!$E$3:$E$189,0),MATCH('CCE Model selection'!G$2,'Specified CCE Model Price List'!$A$3:$O$3,0)),"")</f>
        <v/>
      </c>
      <c r="H26" s="165"/>
      <c r="I26" s="114" t="str">
        <f>IF(ISERROR(IF(ISERROR(MATCH($A26,Reference_Dropdown1!$B$29:$B$41,0)),G26+$H26,G26)),"",IF(ISERROR(MATCH($A26,Reference_Dropdown1!$B$29:$B$41,0)),G26+$H26,"N/A"))</f>
        <v>N/A</v>
      </c>
      <c r="J26" s="215"/>
      <c r="K26" s="239" t="str">
        <f t="shared" si="0"/>
        <v/>
      </c>
      <c r="L26" s="228"/>
      <c r="M26" s="241" t="str">
        <f>IFERROR(INDEX('Specified CCE Model Price List'!$A$3:$O$189,MATCH('CCE Model selection'!$L26,'Specified CCE Model Price List'!$E$3:$E$189,0),MATCH('CCE Model selection'!M$2,'Specified CCE Model Price List'!$A$3:$O$3,0)),"")</f>
        <v/>
      </c>
      <c r="N26" s="185" t="str">
        <f>IFERROR(INDEX('Specified CCE Model Price List'!$A$3:$O$189,MATCH('CCE Model selection'!$L26,'Specified CCE Model Price List'!$E$3:$E$189,0),MATCH('CCE Model selection'!N$2,'Specified CCE Model Price List'!$A$3:$O$3,0)),"")</f>
        <v/>
      </c>
      <c r="O26" s="238" t="str">
        <f>IF(ISERROR(IF(ISERROR(MATCH($A26,Reference_Dropdown1!$B$29:$B$41,0)),N26+$H26,N26)),"",IF(ISERROR(MATCH($A26,Reference_Dropdown1!$B$29:$B$41,0)),N26+$H26,"N/A"))</f>
        <v>N/A</v>
      </c>
      <c r="P26" s="215"/>
      <c r="Q26" s="239" t="str">
        <f t="shared" si="1"/>
        <v/>
      </c>
      <c r="R26" s="228"/>
      <c r="S26" s="240" t="str">
        <f>IFERROR(INDEX('Specified CCE Model Price List'!$A$3:$O$189,MATCH('CCE Model selection'!$R26,'Specified CCE Model Price List'!$E$3:$E$189,0),MATCH('CCE Model selection'!S$2,'Specified CCE Model Price List'!$A$3:$O$3,0)),"")</f>
        <v/>
      </c>
      <c r="T26" s="125" t="str">
        <f>IFERROR(INDEX('Specified CCE Model Price List'!$A$3:$O$189,MATCH('CCE Model selection'!$R26,'Specified CCE Model Price List'!$E$3:$E$189,0),MATCH('CCE Model selection'!T$2,'Specified CCE Model Price List'!$A$3:$O$3,0)),"")</f>
        <v/>
      </c>
      <c r="U26" s="238" t="str">
        <f>IF(ISERROR(IF(ISERROR(MATCH($A26,Reference_Dropdown1!$B$29:$B$41,0)),T26+$H26,T26)),"",IF(ISERROR(MATCH($A26,Reference_Dropdown1!$B$29:$B$41,0)),T26+$H26,"N/A"))</f>
        <v>N/A</v>
      </c>
      <c r="V26" s="215"/>
      <c r="W26" s="239" t="str">
        <f t="shared" si="2"/>
        <v/>
      </c>
      <c r="AB26" s="26" t="str">
        <f t="shared" si="3"/>
        <v>_15</v>
      </c>
    </row>
    <row r="27" spans="1:28" s="26" customFormat="1" ht="27" customHeight="1" x14ac:dyDescent="0.35">
      <c r="A27" s="50" t="s">
        <v>322</v>
      </c>
      <c r="B27" s="199"/>
      <c r="C27" s="42"/>
      <c r="D27" s="29" t="str">
        <f>IFERROR(INDEX('Specified CCE Model Price List'!$A$3:$O$189,MATCH('CCE Model selection'!$C27,'Specified CCE Model Price List'!$E$3:$E$189,0),MATCH('CCE Model selection'!D$2,'Specified CCE Model Price List'!$A$3:$O$3,0)),"")</f>
        <v/>
      </c>
      <c r="E27" s="151" t="str">
        <f>IFERROR(INDEX('Specified CCE Model Price List'!$A$3:$O$189,MATCH('CCE Model selection'!$C27,'Specified CCE Model Price List'!$E$3:$E$189,0),MATCH('CCE Model selection'!E$2,'Specified CCE Model Price List'!$A$3:$O$3,0)),"")</f>
        <v/>
      </c>
      <c r="F27" s="32" t="str">
        <f>IFERROR(INDEX('Specified CCE Model Price List'!$A$3:$O$189,MATCH('CCE Model selection'!$C27,'Specified CCE Model Price List'!$E$3:$E$189,0),MATCH('CCE Model selection'!F$2,'Specified CCE Model Price List'!$A$3:$O$3,0)),"")</f>
        <v/>
      </c>
      <c r="G27" s="125" t="str">
        <f>IFERROR(INDEX('Specified CCE Model Price List'!$A$3:$O$189,MATCH('CCE Model selection'!$C27,'Specified CCE Model Price List'!$E$3:$E$189,0),MATCH('CCE Model selection'!G$2,'Specified CCE Model Price List'!$A$3:$O$3,0)),"")</f>
        <v/>
      </c>
      <c r="H27" s="165"/>
      <c r="I27" s="114" t="str">
        <f>IF(ISERROR(IF(ISERROR(MATCH($A27,Reference_Dropdown1!$B$29:$B$41,0)),G27+$H27,G27)),"",IF(ISERROR(MATCH($A27,Reference_Dropdown1!$B$29:$B$41,0)),G27+$H27,"N/A"))</f>
        <v>N/A</v>
      </c>
      <c r="J27" s="215"/>
      <c r="K27" s="239" t="str">
        <f t="shared" si="0"/>
        <v/>
      </c>
      <c r="L27" s="228"/>
      <c r="M27" s="241" t="str">
        <f>IFERROR(INDEX('Specified CCE Model Price List'!$A$3:$O$189,MATCH('CCE Model selection'!$L27,'Specified CCE Model Price List'!$E$3:$E$189,0),MATCH('CCE Model selection'!M$2,'Specified CCE Model Price List'!$A$3:$O$3,0)),"")</f>
        <v/>
      </c>
      <c r="N27" s="185" t="str">
        <f>IFERROR(INDEX('Specified CCE Model Price List'!$A$3:$O$189,MATCH('CCE Model selection'!$L27,'Specified CCE Model Price List'!$E$3:$E$189,0),MATCH('CCE Model selection'!N$2,'Specified CCE Model Price List'!$A$3:$O$3,0)),"")</f>
        <v/>
      </c>
      <c r="O27" s="238" t="str">
        <f>IF(ISERROR(IF(ISERROR(MATCH($A27,Reference_Dropdown1!$B$29:$B$41,0)),N27+$H27,N27)),"",IF(ISERROR(MATCH($A27,Reference_Dropdown1!$B$29:$B$41,0)),N27+$H27,"N/A"))</f>
        <v>N/A</v>
      </c>
      <c r="P27" s="215"/>
      <c r="Q27" s="239" t="str">
        <f t="shared" si="1"/>
        <v/>
      </c>
      <c r="R27" s="228"/>
      <c r="S27" s="240" t="str">
        <f>IFERROR(INDEX('Specified CCE Model Price List'!$A$3:$O$189,MATCH('CCE Model selection'!$R27,'Specified CCE Model Price List'!$E$3:$E$189,0),MATCH('CCE Model selection'!S$2,'Specified CCE Model Price List'!$A$3:$O$3,0)),"")</f>
        <v/>
      </c>
      <c r="T27" s="125" t="str">
        <f>IFERROR(INDEX('Specified CCE Model Price List'!$A$3:$O$189,MATCH('CCE Model selection'!$R27,'Specified CCE Model Price List'!$E$3:$E$189,0),MATCH('CCE Model selection'!T$2,'Specified CCE Model Price List'!$A$3:$O$3,0)),"")</f>
        <v/>
      </c>
      <c r="U27" s="238" t="str">
        <f>IF(ISERROR(IF(ISERROR(MATCH($A27,Reference_Dropdown1!$B$29:$B$41,0)),T27+$H27,T27)),"",IF(ISERROR(MATCH($A27,Reference_Dropdown1!$B$29:$B$41,0)),T27+$H27,"N/A"))</f>
        <v>N/A</v>
      </c>
      <c r="V27" s="215"/>
      <c r="W27" s="239" t="str">
        <f t="shared" si="2"/>
        <v/>
      </c>
      <c r="AB27" s="26" t="str">
        <f t="shared" si="3"/>
        <v>_16</v>
      </c>
    </row>
    <row r="28" spans="1:28" s="26" customFormat="1" ht="27" customHeight="1" x14ac:dyDescent="0.35">
      <c r="A28" s="51" t="s">
        <v>323</v>
      </c>
      <c r="B28" s="199"/>
      <c r="C28" s="42"/>
      <c r="D28" s="29" t="str">
        <f>IFERROR(INDEX('Specified CCE Model Price List'!$A$3:$O$189,MATCH('CCE Model selection'!$C28,'Specified CCE Model Price List'!$E$3:$E$189,0),MATCH('CCE Model selection'!D$2,'Specified CCE Model Price List'!$A$3:$O$3,0)),"")</f>
        <v/>
      </c>
      <c r="E28" s="32" t="str">
        <f>IFERROR(INDEX('Specified CCE Model Price List'!$A$3:$O$189,MATCH('CCE Model selection'!$C28,'Specified CCE Model Price List'!$E$3:$E$189,0),MATCH('CCE Model selection'!E$2,'Specified CCE Model Price List'!$A$3:$O$3,0)),"")</f>
        <v/>
      </c>
      <c r="F28" s="32" t="str">
        <f>IFERROR(INDEX('Specified CCE Model Price List'!$A$3:$O$189,MATCH('CCE Model selection'!$C28,'Specified CCE Model Price List'!$E$3:$E$189,0),MATCH('CCE Model selection'!F$2,'Specified CCE Model Price List'!$A$3:$O$3,0)),"")</f>
        <v/>
      </c>
      <c r="G28" s="125" t="str">
        <f>IFERROR(INDEX('Specified CCE Model Price List'!$A$3:$O$189,MATCH('CCE Model selection'!$C28,'Specified CCE Model Price List'!$E$3:$E$189,0),MATCH('CCE Model selection'!G$2,'Specified CCE Model Price List'!$A$3:$O$3,0)),"")</f>
        <v/>
      </c>
      <c r="H28" s="165"/>
      <c r="I28" s="114" t="str">
        <f>IF(ISERROR(IF(ISERROR(MATCH($A28,Reference_Dropdown1!$B$29:$B$41,0)),G28+$H28,G28)),"",IF(ISERROR(MATCH($A28,Reference_Dropdown1!$B$29:$B$41,0)),G28+$H28,"N/A"))</f>
        <v>N/A</v>
      </c>
      <c r="J28" s="215"/>
      <c r="K28" s="239" t="str">
        <f t="shared" si="0"/>
        <v/>
      </c>
      <c r="L28" s="228"/>
      <c r="M28" s="241" t="str">
        <f>IFERROR(INDEX('Specified CCE Model Price List'!$A$3:$O$189,MATCH('CCE Model selection'!$L28,'Specified CCE Model Price List'!$E$3:$E$189,0),MATCH('CCE Model selection'!M$2,'Specified CCE Model Price List'!$A$3:$O$3,0)),"")</f>
        <v/>
      </c>
      <c r="N28" s="185" t="str">
        <f>IFERROR(INDEX('Specified CCE Model Price List'!$A$3:$O$189,MATCH('CCE Model selection'!$L28,'Specified CCE Model Price List'!$E$3:$E$189,0),MATCH('CCE Model selection'!N$2,'Specified CCE Model Price List'!$A$3:$O$3,0)),"")</f>
        <v/>
      </c>
      <c r="O28" s="238" t="str">
        <f>IF(ISERROR(IF(ISERROR(MATCH($A28,Reference_Dropdown1!$B$29:$B$41,0)),N28+$H28,N28)),"",IF(ISERROR(MATCH($A28,Reference_Dropdown1!$B$29:$B$41,0)),N28+$H28,"N/A"))</f>
        <v>N/A</v>
      </c>
      <c r="P28" s="215"/>
      <c r="Q28" s="239" t="str">
        <f t="shared" si="1"/>
        <v/>
      </c>
      <c r="R28" s="228"/>
      <c r="S28" s="240" t="str">
        <f>IFERROR(INDEX('Specified CCE Model Price List'!$A$3:$O$189,MATCH('CCE Model selection'!$R28,'Specified CCE Model Price List'!$E$3:$E$189,0),MATCH('CCE Model selection'!S$2,'Specified CCE Model Price List'!$A$3:$O$3,0)),"")</f>
        <v/>
      </c>
      <c r="T28" s="125" t="str">
        <f>IFERROR(INDEX('Specified CCE Model Price List'!$A$3:$O$189,MATCH('CCE Model selection'!$R28,'Specified CCE Model Price List'!$E$3:$E$189,0),MATCH('CCE Model selection'!T$2,'Specified CCE Model Price List'!$A$3:$O$3,0)),"")</f>
        <v/>
      </c>
      <c r="U28" s="238" t="str">
        <f>IF(ISERROR(IF(ISERROR(MATCH($A28,Reference_Dropdown1!$B$29:$B$41,0)),T28+$H28,T28)),"",IF(ISERROR(MATCH($A28,Reference_Dropdown1!$B$29:$B$41,0)),T28+$H28,"N/A"))</f>
        <v>N/A</v>
      </c>
      <c r="V28" s="215"/>
      <c r="W28" s="239" t="str">
        <f t="shared" si="2"/>
        <v/>
      </c>
      <c r="AB28" s="26" t="str">
        <f t="shared" si="3"/>
        <v>_17</v>
      </c>
    </row>
    <row r="29" spans="1:28" s="26" customFormat="1" ht="27" customHeight="1" x14ac:dyDescent="0.35">
      <c r="A29" s="52" t="s">
        <v>324</v>
      </c>
      <c r="B29" s="199"/>
      <c r="C29" s="42"/>
      <c r="D29" s="29" t="str">
        <f>IFERROR(INDEX('Specified CCE Model Price List'!$A$3:$O$189,MATCH('CCE Model selection'!$C29,'Specified CCE Model Price List'!$E$3:$E$189,0),MATCH('CCE Model selection'!D$2,'Specified CCE Model Price List'!$A$3:$O$3,0)),"")</f>
        <v/>
      </c>
      <c r="E29" s="32" t="str">
        <f>IFERROR(INDEX('Specified CCE Model Price List'!$A$3:$O$189,MATCH('CCE Model selection'!$C29,'Specified CCE Model Price List'!$E$3:$E$189,0),MATCH('CCE Model selection'!E$2,'Specified CCE Model Price List'!$A$3:$O$3,0)),"")</f>
        <v/>
      </c>
      <c r="F29" s="32" t="str">
        <f>IFERROR(INDEX('Specified CCE Model Price List'!$A$3:$O$189,MATCH('CCE Model selection'!$C29,'Specified CCE Model Price List'!$E$3:$E$189,0),MATCH('CCE Model selection'!F$2,'Specified CCE Model Price List'!$A$3:$O$3,0)),"")</f>
        <v/>
      </c>
      <c r="G29" s="185" t="str">
        <f>IFERROR(INDEX('Specified CCE Model Price List'!$A$3:$O$189,MATCH('CCE Model selection'!$C29,'Specified CCE Model Price List'!$E$3:$E$189,0),MATCH('CCE Model selection'!G$2,'Specified CCE Model Price List'!$A$3:$O$3,0)),"")</f>
        <v/>
      </c>
      <c r="H29" s="165"/>
      <c r="I29" s="114" t="str">
        <f>IF(ISERROR(IF(ISERROR(MATCH($A29,Reference_Dropdown1!$B$29:$B$41,0)),G29+$H29,G29)),"",IF(ISERROR(MATCH($A29,Reference_Dropdown1!$B$29:$B$41,0)),G29+$H29,"N/A"))</f>
        <v>N/A</v>
      </c>
      <c r="J29" s="215"/>
      <c r="K29" s="239" t="str">
        <f t="shared" si="0"/>
        <v/>
      </c>
      <c r="L29" s="228"/>
      <c r="M29" s="241" t="str">
        <f>IFERROR(INDEX('Specified CCE Model Price List'!$A$3:$O$189,MATCH('CCE Model selection'!$L29,'Specified CCE Model Price List'!$E$3:$E$189,0),MATCH('CCE Model selection'!M$2,'Specified CCE Model Price List'!$A$3:$O$3,0)),"")</f>
        <v/>
      </c>
      <c r="N29" s="185" t="str">
        <f>IFERROR(INDEX('Specified CCE Model Price List'!$A$3:$O$189,MATCH('CCE Model selection'!$L29,'Specified CCE Model Price List'!$E$3:$E$189,0),MATCH('CCE Model selection'!N$2,'Specified CCE Model Price List'!$A$3:$O$3,0)),"")</f>
        <v/>
      </c>
      <c r="O29" s="238" t="str">
        <f>IF(ISERROR(IF(ISERROR(MATCH($A29,Reference_Dropdown1!$B$29:$B$41,0)),N29+$H29,N29)),"",IF(ISERROR(MATCH($A29,Reference_Dropdown1!$B$29:$B$41,0)),N29+$H29,"N/A"))</f>
        <v>N/A</v>
      </c>
      <c r="P29" s="215"/>
      <c r="Q29" s="239" t="str">
        <f t="shared" si="1"/>
        <v/>
      </c>
      <c r="R29" s="228"/>
      <c r="S29" s="240" t="str">
        <f>IFERROR(INDEX('Specified CCE Model Price List'!$A$3:$O$189,MATCH('CCE Model selection'!$R29,'Specified CCE Model Price List'!$E$3:$E$189,0),MATCH('CCE Model selection'!S$2,'Specified CCE Model Price List'!$A$3:$O$3,0)),"")</f>
        <v/>
      </c>
      <c r="T29" s="125" t="str">
        <f>IFERROR(INDEX('Specified CCE Model Price List'!$A$3:$O$189,MATCH('CCE Model selection'!$R29,'Specified CCE Model Price List'!$E$3:$E$189,0),MATCH('CCE Model selection'!T$2,'Specified CCE Model Price List'!$A$3:$O$3,0)),"")</f>
        <v/>
      </c>
      <c r="U29" s="238" t="str">
        <f>IF(ISERROR(IF(ISERROR(MATCH($A29,Reference_Dropdown1!$B$29:$B$41,0)),T29+$H29,T29)),"",IF(ISERROR(MATCH($A29,Reference_Dropdown1!$B$29:$B$41,0)),T29+$H29,"N/A"))</f>
        <v>N/A</v>
      </c>
      <c r="V29" s="215"/>
      <c r="W29" s="239" t="str">
        <f t="shared" si="2"/>
        <v/>
      </c>
      <c r="AB29" s="26" t="str">
        <f t="shared" si="3"/>
        <v>_18</v>
      </c>
    </row>
    <row r="30" spans="1:28" s="26" customFormat="1" ht="27" customHeight="1" x14ac:dyDescent="0.35">
      <c r="A30" s="53" t="s">
        <v>325</v>
      </c>
      <c r="B30" s="199"/>
      <c r="C30" s="42"/>
      <c r="D30" s="29" t="str">
        <f>IFERROR(INDEX('Specified CCE Model Price List'!$A$3:$O$189,MATCH('CCE Model selection'!$C30,'Specified CCE Model Price List'!$E$3:$E$189,0),MATCH('CCE Model selection'!D$2,'Specified CCE Model Price List'!$A$3:$O$3,0)),"")</f>
        <v/>
      </c>
      <c r="E30" s="32" t="str">
        <f>IFERROR(INDEX('Specified CCE Model Price List'!$A$3:$O$189,MATCH('CCE Model selection'!$C30,'Specified CCE Model Price List'!$E$3:$E$189,0),MATCH('CCE Model selection'!E$2,'Specified CCE Model Price List'!$A$3:$O$3,0)),"")</f>
        <v/>
      </c>
      <c r="F30" s="32" t="str">
        <f>IFERROR(INDEX('Specified CCE Model Price List'!$A$3:$O$189,MATCH('CCE Model selection'!$C30,'Specified CCE Model Price List'!$E$3:$E$189,0),MATCH('CCE Model selection'!F$2,'Specified CCE Model Price List'!$A$3:$O$3,0)),"")</f>
        <v/>
      </c>
      <c r="G30" s="227" t="str">
        <f>IFERROR(INDEX('Specified CCE Model Price List'!$A$3:$O$189,MATCH('CCE Model selection'!$C30,'Specified CCE Model Price List'!$E$3:$E$189,0),MATCH('CCE Model selection'!G$2,'Specified CCE Model Price List'!$A$3:$O$3,0)),"")</f>
        <v/>
      </c>
      <c r="H30" s="165"/>
      <c r="I30" s="114" t="str">
        <f>IF(ISERROR(IF(ISERROR(MATCH($A30,Reference_Dropdown1!$B$29:$B$41,0)),G30+$H30,G30)),"",IF(ISERROR(MATCH($A30,Reference_Dropdown1!$B$29:$B$41,0)),G30+$H30,"N/A"))</f>
        <v>N/A</v>
      </c>
      <c r="J30" s="215"/>
      <c r="K30" s="239" t="str">
        <f t="shared" si="0"/>
        <v/>
      </c>
      <c r="L30" s="228"/>
      <c r="M30" s="241" t="str">
        <f>IFERROR(INDEX('Specified CCE Model Price List'!$A$3:$O$189,MATCH('CCE Model selection'!$L30,'Specified CCE Model Price List'!$E$3:$E$189,0),MATCH('CCE Model selection'!M$2,'Specified CCE Model Price List'!$A$3:$O$3,0)),"")</f>
        <v/>
      </c>
      <c r="N30" s="227" t="str">
        <f>IFERROR(INDEX('Specified CCE Model Price List'!$A$3:$O$189,MATCH('CCE Model selection'!$L30,'Specified CCE Model Price List'!$E$3:$E$189,0),MATCH('CCE Model selection'!N$2,'Specified CCE Model Price List'!$A$3:$O$3,0)),"")</f>
        <v/>
      </c>
      <c r="O30" s="238" t="str">
        <f>IF(ISERROR(IF(ISERROR(MATCH($A30,Reference_Dropdown1!$B$29:$B$41,0)),N30+$H30,N30)),"",IF(ISERROR(MATCH($A30,Reference_Dropdown1!$B$29:$B$41,0)),N30+$H30,"N/A"))</f>
        <v>N/A</v>
      </c>
      <c r="P30" s="215"/>
      <c r="Q30" s="239" t="str">
        <f t="shared" si="1"/>
        <v/>
      </c>
      <c r="R30" s="228"/>
      <c r="S30" s="240" t="str">
        <f>IFERROR(INDEX('Specified CCE Model Price List'!$A$3:$O$189,MATCH('CCE Model selection'!$R30,'Specified CCE Model Price List'!$E$3:$E$189,0),MATCH('CCE Model selection'!S$2,'Specified CCE Model Price List'!$A$3:$O$3,0)),"")</f>
        <v/>
      </c>
      <c r="T30" s="229" t="str">
        <f>IFERROR(INDEX('Specified CCE Model Price List'!$A$3:$O$189,MATCH('CCE Model selection'!$R30,'Specified CCE Model Price List'!$E$3:$E$189,0),MATCH('CCE Model selection'!T$2,'Specified CCE Model Price List'!$A$3:$O$3,0)),"")</f>
        <v/>
      </c>
      <c r="U30" s="238" t="str">
        <f>IF(ISERROR(IF(ISERROR(MATCH($A30,Reference_Dropdown1!$B$29:$B$41,0)),T30+$H30,T30)),"",IF(ISERROR(MATCH($A30,Reference_Dropdown1!$B$29:$B$41,0)),T30+$H30,"N/A"))</f>
        <v>N/A</v>
      </c>
      <c r="V30" s="215"/>
      <c r="W30" s="239" t="str">
        <f t="shared" si="2"/>
        <v/>
      </c>
      <c r="AB30" s="26" t="str">
        <f t="shared" si="3"/>
        <v>_19</v>
      </c>
    </row>
    <row r="31" spans="1:28" s="26" customFormat="1" ht="27" customHeight="1" x14ac:dyDescent="0.35">
      <c r="A31" s="53" t="s">
        <v>326</v>
      </c>
      <c r="B31" s="199"/>
      <c r="C31" s="42"/>
      <c r="D31" s="29"/>
      <c r="E31" s="32"/>
      <c r="F31" s="32"/>
      <c r="G31" s="185" t="str">
        <f>IFERROR(INDEX('Specified CCE Model Price List'!$A$3:$O$189,MATCH('CCE Model selection'!$C31,'Specified CCE Model Price List'!$E$3:$E$189,0),MATCH('CCE Model selection'!G$2,'Specified CCE Model Price List'!$A$3:$O$3,0)),"")</f>
        <v/>
      </c>
      <c r="H31" s="165"/>
      <c r="I31" s="114" t="str">
        <f>IF(ISERROR(IF(ISERROR(MATCH($A31,Reference_Dropdown1!$B$29:$B$41,0)),G31+$H31,G31)),"",IF(ISERROR(MATCH($A31,Reference_Dropdown1!$B$29:$B$41,0)),G31+$H31,"N/A"))</f>
        <v>N/A</v>
      </c>
      <c r="J31" s="215"/>
      <c r="K31" s="239" t="str">
        <f t="shared" si="0"/>
        <v/>
      </c>
      <c r="L31" s="228"/>
      <c r="M31" s="241" t="str">
        <f>IFERROR(INDEX('Specified CCE Model Price List'!$A$3:$O$189,MATCH('CCE Model selection'!$L31,'Specified CCE Model Price List'!$E$3:$E$189,0),MATCH('CCE Model selection'!M$2,'Specified CCE Model Price List'!$A$3:$O$3,0)),"")</f>
        <v/>
      </c>
      <c r="N31" s="185" t="str">
        <f>IFERROR(INDEX('Specified CCE Model Price List'!$A$3:$O$189,MATCH('CCE Model selection'!$L31,'Specified CCE Model Price List'!$E$3:$E$189,0),MATCH('CCE Model selection'!N$2,'Specified CCE Model Price List'!$A$3:$O$3,0)),"")</f>
        <v/>
      </c>
      <c r="O31" s="238" t="str">
        <f>IF(ISERROR(IF(ISERROR(MATCH($A31,Reference_Dropdown1!$B$29:$B$41,0)),N31+$H31,N31)),"",IF(ISERROR(MATCH($A31,Reference_Dropdown1!$B$29:$B$41,0)),N31+$H31,"N/A"))</f>
        <v>N/A</v>
      </c>
      <c r="P31" s="215"/>
      <c r="Q31" s="239" t="str">
        <f t="shared" si="1"/>
        <v/>
      </c>
      <c r="R31" s="228"/>
      <c r="S31" s="240" t="str">
        <f>IFERROR(INDEX('Specified CCE Model Price List'!$A$3:$O$189,MATCH('CCE Model selection'!$R31,'Specified CCE Model Price List'!$E$3:$E$189,0),MATCH('CCE Model selection'!S$2,'Specified CCE Model Price List'!$A$3:$O$3,0)),"")</f>
        <v/>
      </c>
      <c r="T31" s="125" t="str">
        <f>IFERROR(INDEX('Specified CCE Model Price List'!$A$3:$O$189,MATCH('CCE Model selection'!$R31,'Specified CCE Model Price List'!$E$3:$E$189,0),MATCH('CCE Model selection'!T$2,'Specified CCE Model Price List'!$A$3:$O$3,0)),"")</f>
        <v/>
      </c>
      <c r="U31" s="238" t="str">
        <f>IF(ISERROR(IF(ISERROR(MATCH($A31,Reference_Dropdown1!$B$29:$B$41,0)),T31+$H31,T31)),"",IF(ISERROR(MATCH($A31,Reference_Dropdown1!$B$29:$B$41,0)),T31+$H31,"N/A"))</f>
        <v>N/A</v>
      </c>
      <c r="V31" s="215"/>
      <c r="W31" s="239" t="str">
        <f t="shared" si="2"/>
        <v/>
      </c>
      <c r="AB31" s="26" t="str">
        <f t="shared" si="3"/>
        <v>_20</v>
      </c>
    </row>
    <row r="32" spans="1:28" s="26" customFormat="1" ht="27" customHeight="1" x14ac:dyDescent="0.35">
      <c r="A32" s="117" t="s">
        <v>327</v>
      </c>
      <c r="B32" s="199"/>
      <c r="C32" s="42"/>
      <c r="D32" s="29" t="str">
        <f>IFERROR(INDEX('Specified CCE Model Price List'!$A$3:$O$189,MATCH('CCE Model selection'!$C32,'Specified CCE Model Price List'!$E$3:$E$189,0),MATCH('CCE Model selection'!D$2,'Specified CCE Model Price List'!$A$3:$O$3,0)),"")</f>
        <v/>
      </c>
      <c r="E32" s="32" t="str">
        <f>IFERROR(INDEX('Specified CCE Model Price List'!$A$3:$O$189,MATCH('CCE Model selection'!$C32,'Specified CCE Model Price List'!$E$3:$E$189,0),MATCH('CCE Model selection'!E$2,'Specified CCE Model Price List'!$A$3:$O$3,0)),"")</f>
        <v/>
      </c>
      <c r="F32" s="32" t="str">
        <f>IFERROR(INDEX('Specified CCE Model Price List'!$A$3:$O$189,MATCH('CCE Model selection'!$C32,'Specified CCE Model Price List'!$E$3:$E$189,0),MATCH('CCE Model selection'!F$2,'Specified CCE Model Price List'!$A$3:$O$3,0)),"")</f>
        <v/>
      </c>
      <c r="G32" s="185" t="str">
        <f>IFERROR(INDEX('Specified CCE Model Price List'!$A$3:$O$189,MATCH('CCE Model selection'!$C32,'Specified CCE Model Price List'!$E$3:$E$189,0),MATCH('CCE Model selection'!G$2,'Specified CCE Model Price List'!$A$3:$O$3,0)),"")</f>
        <v/>
      </c>
      <c r="H32" s="165"/>
      <c r="I32" s="114" t="str">
        <f>IF(ISERROR(IF(ISERROR(MATCH($A32,Reference_Dropdown1!$B$29:$B$41,0)),G32+$H32,G32)),"",IF(ISERROR(MATCH($A32,Reference_Dropdown1!$B$29:$B$41,0)),G32+$H32,"N/A"))</f>
        <v>N/A</v>
      </c>
      <c r="J32" s="215"/>
      <c r="K32" s="239" t="str">
        <f t="shared" si="0"/>
        <v/>
      </c>
      <c r="L32" s="228"/>
      <c r="M32" s="241" t="str">
        <f>IFERROR(INDEX('Specified CCE Model Price List'!$A$3:$O$189,MATCH('CCE Model selection'!$L32,'Specified CCE Model Price List'!$E$3:$E$189,0),MATCH('CCE Model selection'!M$2,'Specified CCE Model Price List'!$A$3:$O$3,0)),"")</f>
        <v/>
      </c>
      <c r="N32" s="185" t="str">
        <f>IFERROR(INDEX('Specified CCE Model Price List'!$A$3:$O$189,MATCH('CCE Model selection'!$L32,'Specified CCE Model Price List'!$E$3:$E$189,0),MATCH('CCE Model selection'!N$2,'Specified CCE Model Price List'!$A$3:$O$3,0)),"")</f>
        <v/>
      </c>
      <c r="O32" s="238" t="str">
        <f>IF(ISERROR(IF(ISERROR(MATCH($A32,Reference_Dropdown1!$B$29:$B$41,0)),N32+$H32,N32)),"",IF(ISERROR(MATCH($A32,Reference_Dropdown1!$B$29:$B$41,0)),N32+$H32,"N/A"))</f>
        <v>N/A</v>
      </c>
      <c r="P32" s="215"/>
      <c r="Q32" s="239" t="str">
        <f t="shared" si="1"/>
        <v/>
      </c>
      <c r="R32" s="228"/>
      <c r="S32" s="240" t="str">
        <f>IFERROR(INDEX('Specified CCE Model Price List'!$A$3:$O$189,MATCH('CCE Model selection'!$R32,'Specified CCE Model Price List'!$E$3:$E$189,0),MATCH('CCE Model selection'!S$2,'Specified CCE Model Price List'!$A$3:$O$3,0)),"")</f>
        <v/>
      </c>
      <c r="T32" s="125" t="str">
        <f>IFERROR(INDEX('Specified CCE Model Price List'!$A$3:$O$189,MATCH('CCE Model selection'!$R32,'Specified CCE Model Price List'!$E$3:$E$189,0),MATCH('CCE Model selection'!T$2,'Specified CCE Model Price List'!$A$3:$O$3,0)),"")</f>
        <v/>
      </c>
      <c r="U32" s="238" t="str">
        <f>IF(ISERROR(IF(ISERROR(MATCH($A32,Reference_Dropdown1!$B$29:$B$41,0)),T32+$H32,T32)),"",IF(ISERROR(MATCH($A32,Reference_Dropdown1!$B$29:$B$41,0)),T32+$H32,"N/A"))</f>
        <v>N/A</v>
      </c>
      <c r="V32" s="215"/>
      <c r="W32" s="239" t="str">
        <f t="shared" si="2"/>
        <v/>
      </c>
      <c r="AB32" s="26" t="str">
        <f t="shared" si="3"/>
        <v>_21</v>
      </c>
    </row>
    <row r="33" spans="1:86" s="26" customFormat="1" ht="27" customHeight="1" x14ac:dyDescent="0.35">
      <c r="A33" s="117" t="s">
        <v>328</v>
      </c>
      <c r="B33" s="199"/>
      <c r="C33" s="42"/>
      <c r="D33" s="29" t="str">
        <f>IFERROR(INDEX('Specified CCE Model Price List'!$A$3:$O$189,MATCH('CCE Model selection'!$C33,'Specified CCE Model Price List'!$E$3:$E$189,0),MATCH('CCE Model selection'!D$2,'Specified CCE Model Price List'!$A$3:$O$3,0)),"")</f>
        <v/>
      </c>
      <c r="E33" s="32" t="str">
        <f>IF(OR(LEFT($A33,3)="_15",LEFT($A33,3)="_16",LEFT($A33,3)="_17",LEFT($A33,3)="_18",LEFT($A33,3)="_19",LEFT($A33,3)="_20",LEFT($A33,3)="_21"),"N/A",IFERROR(INDEX('Specified CCE Model Price List'!$A$3:$O$189,MATCH('CCE Model selection'!$C33,'Specified CCE Model Price List'!$E$3:$E$189,0),MATCH('CCE Model selection'!E$2,'Specified CCE Model Price List'!$A$3:$O$3,0)),""))</f>
        <v/>
      </c>
      <c r="F33" s="32" t="str">
        <f>IFERROR(INDEX('Specified CCE Model Price List'!$A$3:$O$189,MATCH('CCE Model selection'!$C33,'Specified CCE Model Price List'!$E$3:$E$189,0),MATCH('CCE Model selection'!F$2,'Specified CCE Model Price List'!$A$3:$O$3,0)),"")</f>
        <v/>
      </c>
      <c r="G33" s="185" t="str">
        <f>IFERROR(INDEX('Specified CCE Model Price List'!$A$3:$O$189,MATCH('CCE Model selection'!$C33,'Specified CCE Model Price List'!$E$3:$E$189,0),MATCH('CCE Model selection'!G$2,'Specified CCE Model Price List'!$A$3:$O$3,0)),"")</f>
        <v/>
      </c>
      <c r="H33" s="165"/>
      <c r="I33" s="114" t="str">
        <f>IF(ISERROR(IF(ISERROR(MATCH($A33,Reference_Dropdown1!$B$29:$B$41,0)),G33+$H33,G33)),"",IF(ISERROR(MATCH($A33,Reference_Dropdown1!$B$29:$B$41,0)),G33+$H33,"N/A"))</f>
        <v>N/A</v>
      </c>
      <c r="J33" s="215"/>
      <c r="K33" s="239" t="str">
        <f t="shared" si="0"/>
        <v/>
      </c>
      <c r="L33" s="228"/>
      <c r="M33" s="241" t="str">
        <f>IFERROR(INDEX('Specified CCE Model Price List'!$A$3:$O$189,MATCH('CCE Model selection'!$L33,'Specified CCE Model Price List'!$E$3:$E$189,0),MATCH('CCE Model selection'!M$2,'Specified CCE Model Price List'!$A$3:$O$3,0)),"")</f>
        <v/>
      </c>
      <c r="N33" s="185" t="str">
        <f>IFERROR(INDEX('Specified CCE Model Price List'!$A$3:$O$189,MATCH('CCE Model selection'!$L33,'Specified CCE Model Price List'!$E$3:$E$189,0),MATCH('CCE Model selection'!N$2,'Specified CCE Model Price List'!$A$3:$O$3,0)),"")</f>
        <v/>
      </c>
      <c r="O33" s="238" t="str">
        <f>IF(ISERROR(IF(ISERROR(MATCH($A33,Reference_Dropdown1!$B$29:$B$41,0)),N33+$H33,N33)),"",IF(ISERROR(MATCH($A33,Reference_Dropdown1!$B$29:$B$41,0)),N33+$H33,"N/A"))</f>
        <v>N/A</v>
      </c>
      <c r="P33" s="215"/>
      <c r="Q33" s="239" t="str">
        <f t="shared" si="1"/>
        <v/>
      </c>
      <c r="R33" s="228"/>
      <c r="S33" s="240" t="str">
        <f>IFERROR(INDEX('Specified CCE Model Price List'!$A$3:$O$189,MATCH('CCE Model selection'!$R33,'Specified CCE Model Price List'!$E$3:$E$189,0),MATCH('CCE Model selection'!S$2,'Specified CCE Model Price List'!$A$3:$O$3,0)),"")</f>
        <v/>
      </c>
      <c r="T33" s="125" t="str">
        <f>IFERROR(INDEX('Specified CCE Model Price List'!$A$3:$O$189,MATCH('CCE Model selection'!$R33,'Specified CCE Model Price List'!$E$3:$E$189,0),MATCH('CCE Model selection'!T$2,'Specified CCE Model Price List'!$A$3:$O$3,0)),"")</f>
        <v/>
      </c>
      <c r="U33" s="238" t="str">
        <f>IF(ISERROR(IF(ISERROR(MATCH($A33,Reference_Dropdown1!$B$29:$B$41,0)),T33+$H33,T33)),"",IF(ISERROR(MATCH($A33,Reference_Dropdown1!$B$29:$B$41,0)),T33+$H33,"N/A"))</f>
        <v>N/A</v>
      </c>
      <c r="V33" s="215"/>
      <c r="W33" s="239" t="str">
        <f t="shared" si="2"/>
        <v/>
      </c>
      <c r="AB33" s="26" t="str">
        <f t="shared" si="3"/>
        <v>_22</v>
      </c>
    </row>
    <row r="34" spans="1:86" s="26" customFormat="1" ht="27" customHeight="1" x14ac:dyDescent="0.35">
      <c r="A34" s="117" t="s">
        <v>329</v>
      </c>
      <c r="B34" s="199"/>
      <c r="C34" s="42"/>
      <c r="D34" s="29" t="str">
        <f>IFERROR(INDEX('Specified CCE Model Price List'!$A$3:$O$189,MATCH('CCE Model selection'!$C34,'Specified CCE Model Price List'!$E$3:$E$189,0),MATCH('CCE Model selection'!D$2,'Specified CCE Model Price List'!$A$3:$O$3,0)),"")</f>
        <v/>
      </c>
      <c r="E34" s="32" t="str">
        <f>IF(OR(LEFT($A34,3)="_15",LEFT($A34,3)="_16",LEFT($A34,3)="_17",LEFT($A34,3)="_18",LEFT($A34,3)="_19",LEFT($A34,3)="_20",LEFT($A34,3)="_21"),"N/A",IFERROR(INDEX('Specified CCE Model Price List'!$A$3:$O$189,MATCH('CCE Model selection'!$C34,'Specified CCE Model Price List'!$E$3:$E$189,0),MATCH('CCE Model selection'!E$2,'Specified CCE Model Price List'!$A$3:$O$3,0)),""))</f>
        <v/>
      </c>
      <c r="F34" s="32" t="str">
        <f>IFERROR(INDEX('Specified CCE Model Price List'!$A$3:$O$189,MATCH('CCE Model selection'!$C34,'Specified CCE Model Price List'!$E$3:$E$189,0),MATCH('CCE Model selection'!F$2,'Specified CCE Model Price List'!$A$3:$O$3,0)),"")</f>
        <v/>
      </c>
      <c r="G34" s="185" t="str">
        <f>IFERROR(INDEX('Specified CCE Model Price List'!$A$3:$O$189,MATCH('CCE Model selection'!$C34,'Specified CCE Model Price List'!$E$3:$E$189,0),MATCH('CCE Model selection'!G$2,'Specified CCE Model Price List'!$A$3:$O$3,0)),"")</f>
        <v/>
      </c>
      <c r="H34" s="165"/>
      <c r="I34" s="114" t="str">
        <f>IF(ISERROR(IF(ISERROR(MATCH($A34,Reference_Dropdown1!$B$29:$B$41,0)),G34+$H34,G34)),"",IF(ISERROR(MATCH($A34,Reference_Dropdown1!$B$29:$B$41,0)),G34+$H34,"N/A"))</f>
        <v>N/A</v>
      </c>
      <c r="J34" s="215"/>
      <c r="K34" s="239" t="str">
        <f t="shared" si="0"/>
        <v/>
      </c>
      <c r="L34" s="228"/>
      <c r="M34" s="241" t="str">
        <f>IFERROR(INDEX('Specified CCE Model Price List'!$A$3:$O$189,MATCH('CCE Model selection'!$L34,'Specified CCE Model Price List'!$E$3:$E$189,0),MATCH('CCE Model selection'!M$2,'Specified CCE Model Price List'!$A$3:$O$3,0)),"")</f>
        <v/>
      </c>
      <c r="N34" s="185" t="str">
        <f>IFERROR(INDEX('Specified CCE Model Price List'!$A$3:$O$189,MATCH('CCE Model selection'!$L34,'Specified CCE Model Price List'!$E$3:$E$189,0),MATCH('CCE Model selection'!N$2,'Specified CCE Model Price List'!$A$3:$O$3,0)),"")</f>
        <v/>
      </c>
      <c r="O34" s="238" t="str">
        <f>IF(ISERROR(IF(ISERROR(MATCH($A34,Reference_Dropdown1!$B$29:$B$41,0)),N34+$H34,N34)),"",IF(ISERROR(MATCH($A34,Reference_Dropdown1!$B$29:$B$41,0)),N34+$H34,"N/A"))</f>
        <v>N/A</v>
      </c>
      <c r="P34" s="215"/>
      <c r="Q34" s="239" t="str">
        <f t="shared" si="1"/>
        <v/>
      </c>
      <c r="R34" s="228"/>
      <c r="S34" s="240" t="str">
        <f>IFERROR(INDEX('Specified CCE Model Price List'!$A$3:$O$189,MATCH('CCE Model selection'!$R34,'Specified CCE Model Price List'!$E$3:$E$189,0),MATCH('CCE Model selection'!S$2,'Specified CCE Model Price List'!$A$3:$O$3,0)),"")</f>
        <v/>
      </c>
      <c r="T34" s="125" t="str">
        <f>IFERROR(INDEX('Specified CCE Model Price List'!$A$3:$O$189,MATCH('CCE Model selection'!$R34,'Specified CCE Model Price List'!$E$3:$E$189,0),MATCH('CCE Model selection'!T$2,'Specified CCE Model Price List'!$A$3:$O$3,0)),"")</f>
        <v/>
      </c>
      <c r="U34" s="238" t="str">
        <f>IF(ISERROR(IF(ISERROR(MATCH($A34,Reference_Dropdown1!$B$29:$B$41,0)),T34+$H34,T34)),"",IF(ISERROR(MATCH($A34,Reference_Dropdown1!$B$29:$B$41,0)),T34+$H34,"N/A"))</f>
        <v>N/A</v>
      </c>
      <c r="V34" s="215"/>
      <c r="W34" s="239" t="str">
        <f t="shared" si="2"/>
        <v/>
      </c>
      <c r="AB34" s="26" t="str">
        <f t="shared" si="3"/>
        <v>_23</v>
      </c>
    </row>
    <row r="35" spans="1:86" s="26" customFormat="1" ht="27" customHeight="1" x14ac:dyDescent="0.35">
      <c r="A35" s="117" t="s">
        <v>330</v>
      </c>
      <c r="B35" s="199"/>
      <c r="C35" s="42"/>
      <c r="D35" s="29" t="str">
        <f>IFERROR(INDEX('Specified CCE Model Price List'!$A$3:$O$189,MATCH('CCE Model selection'!$C35,'Specified CCE Model Price List'!$E$3:$E$189,0),MATCH('CCE Model selection'!D$2,'Specified CCE Model Price List'!$A$3:$O$3,0)),"")</f>
        <v/>
      </c>
      <c r="E35" s="32" t="str">
        <f>IF(OR(LEFT($A35,3)="_15",LEFT($A35,3)="_16",LEFT($A35,3)="_17",LEFT($A35,3)="_18",LEFT($A35,3)="_19",LEFT($A35,3)="_20",LEFT($A35,3)="_21"),"N/A",IFERROR(INDEX('Specified CCE Model Price List'!$A$3:$O$189,MATCH('CCE Model selection'!$C35,'Specified CCE Model Price List'!$E$3:$E$189,0),MATCH('CCE Model selection'!E$2,'Specified CCE Model Price List'!$A$3:$O$3,0)),""))</f>
        <v/>
      </c>
      <c r="F35" s="32" t="str">
        <f>IFERROR(INDEX('Specified CCE Model Price List'!$A$3:$O$189,MATCH('CCE Model selection'!$C35,'Specified CCE Model Price List'!$E$3:$E$189,0),MATCH('CCE Model selection'!F$2,'Specified CCE Model Price List'!$A$3:$O$3,0)),"")</f>
        <v/>
      </c>
      <c r="G35" s="185" t="str">
        <f>IFERROR(INDEX('Specified CCE Model Price List'!$A$3:$O$189,MATCH('CCE Model selection'!$C35,'Specified CCE Model Price List'!$E$3:$E$189,0),MATCH('CCE Model selection'!G$2,'Specified CCE Model Price List'!$A$3:$O$3,0)),"")</f>
        <v/>
      </c>
      <c r="H35" s="165"/>
      <c r="I35" s="114" t="str">
        <f>IF(ISERROR(IF(ISERROR(MATCH($A35,Reference_Dropdown1!$B$29:$B$41,0)),G35+$H35,G35)),"",IF(ISERROR(MATCH($A35,Reference_Dropdown1!$B$29:$B$41,0)),G35+$H35,"N/A"))</f>
        <v>N/A</v>
      </c>
      <c r="J35" s="215"/>
      <c r="K35" s="239" t="str">
        <f t="shared" si="0"/>
        <v/>
      </c>
      <c r="L35" s="228"/>
      <c r="M35" s="241" t="str">
        <f>IFERROR(INDEX('Specified CCE Model Price List'!$A$3:$O$189,MATCH('CCE Model selection'!$L35,'Specified CCE Model Price List'!$E$3:$E$189,0),MATCH('CCE Model selection'!M$2,'Specified CCE Model Price List'!$A$3:$O$3,0)),"")</f>
        <v/>
      </c>
      <c r="N35" s="185" t="str">
        <f>IFERROR(INDEX('Specified CCE Model Price List'!$A$3:$O$189,MATCH('CCE Model selection'!$L35,'Specified CCE Model Price List'!$E$3:$E$189,0),MATCH('CCE Model selection'!N$2,'Specified CCE Model Price List'!$A$3:$O$3,0)),"")</f>
        <v/>
      </c>
      <c r="O35" s="238" t="str">
        <f>IF(ISERROR(IF(ISERROR(MATCH($A35,Reference_Dropdown1!$B$29:$B$41,0)),N35+$H35,N35)),"",IF(ISERROR(MATCH($A35,Reference_Dropdown1!$B$29:$B$41,0)),N35+$H35,"N/A"))</f>
        <v>N/A</v>
      </c>
      <c r="P35" s="215"/>
      <c r="Q35" s="239" t="str">
        <f t="shared" si="1"/>
        <v/>
      </c>
      <c r="R35" s="228"/>
      <c r="S35" s="240" t="str">
        <f>IFERROR(INDEX('Specified CCE Model Price List'!$A$3:$O$189,MATCH('CCE Model selection'!$R35,'Specified CCE Model Price List'!$E$3:$E$189,0),MATCH('CCE Model selection'!S$2,'Specified CCE Model Price List'!$A$3:$O$3,0)),"")</f>
        <v/>
      </c>
      <c r="T35" s="125" t="str">
        <f>IFERROR(INDEX('Specified CCE Model Price List'!$A$3:$O$189,MATCH('CCE Model selection'!$R35,'Specified CCE Model Price List'!$E$3:$E$189,0),MATCH('CCE Model selection'!T$2,'Specified CCE Model Price List'!$A$3:$O$3,0)),"")</f>
        <v/>
      </c>
      <c r="U35" s="238" t="str">
        <f>IF(ISERROR(IF(ISERROR(MATCH($A35,Reference_Dropdown1!$B$29:$B$41,0)),T35+$H35,T35)),"",IF(ISERROR(MATCH($A35,Reference_Dropdown1!$B$29:$B$41,0)),T35+$H35,"N/A"))</f>
        <v>N/A</v>
      </c>
      <c r="V35" s="215"/>
      <c r="W35" s="239" t="str">
        <f t="shared" si="2"/>
        <v/>
      </c>
      <c r="AB35" s="26" t="str">
        <f t="shared" si="3"/>
        <v>_24</v>
      </c>
    </row>
    <row r="36" spans="1:86" s="26" customFormat="1" ht="27" customHeight="1" x14ac:dyDescent="0.35">
      <c r="A36" s="117" t="s">
        <v>331</v>
      </c>
      <c r="B36" s="199"/>
      <c r="C36" s="42"/>
      <c r="D36" s="29" t="str">
        <f>IFERROR(INDEX('Specified CCE Model Price List'!$A$3:$O$189,MATCH('CCE Model selection'!$C36,'Specified CCE Model Price List'!$E$3:$E$189,0),MATCH('CCE Model selection'!D$2,'Specified CCE Model Price List'!$A$3:$O$3,0)),"")</f>
        <v/>
      </c>
      <c r="E36" s="32" t="str">
        <f>IF(OR(LEFT($A36,3)="_15",LEFT($A36,3)="_16",LEFT($A36,3)="_17",LEFT($A36,3)="_18",LEFT($A36,3)="_19",LEFT($A36,3)="_20",LEFT($A36,3)="_21"),"N/A",IFERROR(INDEX('Specified CCE Model Price List'!$A$3:$O$189,MATCH('CCE Model selection'!$C36,'Specified CCE Model Price List'!$E$3:$E$189,0),MATCH('CCE Model selection'!E$2,'Specified CCE Model Price List'!$A$3:$O$3,0)),""))</f>
        <v/>
      </c>
      <c r="F36" s="32" t="str">
        <f>IFERROR(INDEX('Specified CCE Model Price List'!$A$3:$O$189,MATCH('CCE Model selection'!$C36,'Specified CCE Model Price List'!$E$3:$E$189,0),MATCH('CCE Model selection'!F$2,'Specified CCE Model Price List'!$A$3:$O$3,0)),"")</f>
        <v/>
      </c>
      <c r="G36" s="185" t="str">
        <f>IFERROR(INDEX('Specified CCE Model Price List'!$A$3:$O$189,MATCH('CCE Model selection'!$C36,'Specified CCE Model Price List'!$E$3:$E$189,0),MATCH('CCE Model selection'!G$2,'Specified CCE Model Price List'!$A$3:$O$3,0)),"")</f>
        <v/>
      </c>
      <c r="H36" s="165"/>
      <c r="I36" s="114" t="str">
        <f>IF(ISERROR(IF(ISERROR(MATCH($A36,Reference_Dropdown1!$B$29:$B$41,0)),G36+$H36,G36)),"",IF(ISERROR(MATCH($A36,Reference_Dropdown1!$B$29:$B$41,0)),G36+$H36,"N/A"))</f>
        <v>N/A</v>
      </c>
      <c r="J36" s="215"/>
      <c r="K36" s="239" t="str">
        <f t="shared" si="0"/>
        <v/>
      </c>
      <c r="L36" s="228"/>
      <c r="M36" s="241" t="str">
        <f>IFERROR(INDEX('Specified CCE Model Price List'!$A$3:$O$189,MATCH('CCE Model selection'!$L36,'Specified CCE Model Price List'!$E$3:$E$189,0),MATCH('CCE Model selection'!M$2,'Specified CCE Model Price List'!$A$3:$O$3,0)),"")</f>
        <v/>
      </c>
      <c r="N36" s="185" t="str">
        <f>IFERROR(INDEX('Specified CCE Model Price List'!$A$3:$O$189,MATCH('CCE Model selection'!$L36,'Specified CCE Model Price List'!$E$3:$E$189,0),MATCH('CCE Model selection'!N$2,'Specified CCE Model Price List'!$A$3:$O$3,0)),"")</f>
        <v/>
      </c>
      <c r="O36" s="238" t="str">
        <f>IF(ISERROR(IF(ISERROR(MATCH($A36,Reference_Dropdown1!$B$29:$B$41,0)),N36+$H36,N36)),"",IF(ISERROR(MATCH($A36,Reference_Dropdown1!$B$29:$B$41,0)),N36+$H36,"N/A"))</f>
        <v>N/A</v>
      </c>
      <c r="P36" s="215"/>
      <c r="Q36" s="239" t="str">
        <f t="shared" si="1"/>
        <v/>
      </c>
      <c r="R36" s="228"/>
      <c r="S36" s="240" t="str">
        <f>IFERROR(INDEX('Specified CCE Model Price List'!$A$3:$O$189,MATCH('CCE Model selection'!$R36,'Specified CCE Model Price List'!$E$3:$E$189,0),MATCH('CCE Model selection'!S$2,'Specified CCE Model Price List'!$A$3:$O$3,0)),"")</f>
        <v/>
      </c>
      <c r="T36" s="125" t="str">
        <f>IFERROR(INDEX('Specified CCE Model Price List'!$A$3:$O$189,MATCH('CCE Model selection'!$R36,'Specified CCE Model Price List'!$E$3:$E$189,0),MATCH('CCE Model selection'!T$2,'Specified CCE Model Price List'!$A$3:$O$3,0)),"")</f>
        <v/>
      </c>
      <c r="U36" s="238" t="str">
        <f>IF(ISERROR(IF(ISERROR(MATCH($A36,Reference_Dropdown1!$B$29:$B$41,0)),T36+$H36,T36)),"",IF(ISERROR(MATCH($A36,Reference_Dropdown1!$B$29:$B$41,0)),T36+$H36,"N/A"))</f>
        <v>N/A</v>
      </c>
      <c r="V36" s="215"/>
      <c r="W36" s="239" t="str">
        <f t="shared" si="2"/>
        <v/>
      </c>
      <c r="AB36" s="26" t="str">
        <f t="shared" si="3"/>
        <v>_25</v>
      </c>
    </row>
    <row r="37" spans="1:86" s="26" customFormat="1" ht="15" thickBot="1" x14ac:dyDescent="0.4">
      <c r="A37" s="323" t="s">
        <v>74</v>
      </c>
      <c r="B37" s="324"/>
      <c r="C37" s="324"/>
      <c r="D37" s="324"/>
      <c r="E37" s="324"/>
      <c r="F37" s="324"/>
      <c r="G37" s="324"/>
      <c r="H37" s="324"/>
      <c r="I37" s="324"/>
      <c r="J37" s="327">
        <f>SUM(K4:K36)-SUMIF($AB$4:$AB$36,"_4.",K4:K36)-SUMIF($AB$4:$AB$36,"_5.",K4:K36)</f>
        <v>0</v>
      </c>
      <c r="K37" s="328"/>
      <c r="L37" s="230"/>
      <c r="M37" s="231"/>
      <c r="N37" s="232"/>
      <c r="O37" s="233"/>
      <c r="P37" s="327">
        <f>SUM(Q4:Q36)-SUMIF($AB$4:$AB$36,"_4.",Q4:Q36)-SUMIF($AB$4:$AB$36,"_5.",Q4:Q36)</f>
        <v>0</v>
      </c>
      <c r="Q37" s="328"/>
      <c r="R37" s="234"/>
      <c r="S37" s="235"/>
      <c r="T37" s="236"/>
      <c r="U37" s="237"/>
      <c r="V37" s="327">
        <f>SUM(W4:W36)-SUMIF($AB$4:$AB$36,"_4.",W4:W36)-SUMIF($AB$4:$AB$36,"_5.",W4:W36)</f>
        <v>0</v>
      </c>
      <c r="W37" s="328"/>
      <c r="AB37" s="26" t="str">
        <f t="shared" ref="AB37" si="4">LEFT(A37,3)</f>
        <v>Tot</v>
      </c>
    </row>
    <row r="38" spans="1:86" ht="14.5" x14ac:dyDescent="0.35">
      <c r="E38"/>
      <c r="F38"/>
      <c r="G38"/>
      <c r="H38"/>
      <c r="I38"/>
      <c r="J38"/>
      <c r="K38"/>
      <c r="L38"/>
      <c r="M38"/>
      <c r="N38"/>
      <c r="O38"/>
      <c r="P38"/>
      <c r="Q38"/>
      <c r="R38"/>
      <c r="S38"/>
      <c r="T38"/>
      <c r="U38"/>
      <c r="V38"/>
      <c r="W38"/>
    </row>
    <row r="39" spans="1:86" s="26" customFormat="1" ht="15" customHeight="1" x14ac:dyDescent="0.35">
      <c r="A39" s="318" t="s">
        <v>341</v>
      </c>
      <c r="B39" s="319"/>
      <c r="C39" s="319"/>
      <c r="D39" s="319"/>
      <c r="E39" s="319"/>
      <c r="F39" s="319"/>
      <c r="G39" s="319"/>
      <c r="H39" s="319"/>
      <c r="I39" s="320"/>
      <c r="J39" s="321">
        <v>3000</v>
      </c>
      <c r="K39" s="322"/>
      <c r="L39" s="188"/>
      <c r="M39" s="188"/>
      <c r="N39" s="188"/>
      <c r="O39"/>
      <c r="P39"/>
      <c r="Q39"/>
      <c r="R39" s="188"/>
      <c r="S39" s="188"/>
      <c r="T39" s="188"/>
      <c r="U39" s="60"/>
      <c r="V39" s="60"/>
      <c r="W39" s="57"/>
    </row>
    <row r="40" spans="1:86" s="26" customFormat="1" ht="14.5" x14ac:dyDescent="0.35">
      <c r="A40" s="318" t="s">
        <v>342</v>
      </c>
      <c r="B40" s="319"/>
      <c r="C40" s="319"/>
      <c r="D40" s="319"/>
      <c r="E40" s="319"/>
      <c r="F40" s="319"/>
      <c r="G40" s="319"/>
      <c r="H40" s="319"/>
      <c r="I40" s="320"/>
      <c r="J40" s="321">
        <v>150</v>
      </c>
      <c r="K40" s="322"/>
      <c r="L40" s="188"/>
      <c r="M40" s="188"/>
      <c r="N40" s="188"/>
      <c r="O40"/>
      <c r="P40"/>
      <c r="Q40"/>
      <c r="R40" s="188"/>
      <c r="S40" s="188"/>
      <c r="T40" s="188"/>
      <c r="U40" s="60"/>
      <c r="V40" s="60"/>
      <c r="W40" s="57"/>
    </row>
    <row r="41" spans="1:86" s="26" customFormat="1" ht="14.5" x14ac:dyDescent="0.35">
      <c r="A41" s="318" t="s">
        <v>389</v>
      </c>
      <c r="B41" s="319"/>
      <c r="C41" s="319"/>
      <c r="D41" s="319"/>
      <c r="E41" s="319"/>
      <c r="F41" s="319"/>
      <c r="G41" s="319"/>
      <c r="H41" s="319"/>
      <c r="I41" s="320"/>
      <c r="J41" s="321">
        <v>1500</v>
      </c>
      <c r="K41" s="322"/>
      <c r="L41" s="188"/>
      <c r="M41" s="188"/>
      <c r="N41" s="188"/>
      <c r="O41"/>
      <c r="P41"/>
      <c r="Q41"/>
      <c r="R41" s="188"/>
      <c r="S41" s="188"/>
      <c r="T41" s="188"/>
      <c r="U41" s="60"/>
      <c r="V41" s="60"/>
      <c r="W41" s="57"/>
    </row>
    <row r="42" spans="1:86" s="26" customFormat="1" ht="14.5" x14ac:dyDescent="0.35">
      <c r="A42" s="318" t="s">
        <v>390</v>
      </c>
      <c r="B42" s="319"/>
      <c r="C42" s="319"/>
      <c r="D42" s="319"/>
      <c r="E42" s="319"/>
      <c r="F42" s="319"/>
      <c r="G42" s="319"/>
      <c r="H42" s="319"/>
      <c r="I42" s="320"/>
      <c r="J42" s="321">
        <v>600</v>
      </c>
      <c r="K42" s="322"/>
      <c r="L42" s="188"/>
      <c r="M42" s="188"/>
      <c r="N42" s="188"/>
      <c r="O42"/>
      <c r="P42"/>
      <c r="Q42"/>
      <c r="R42" s="188"/>
      <c r="S42" s="188"/>
      <c r="T42" s="188"/>
      <c r="U42" s="60"/>
      <c r="V42" s="60"/>
      <c r="W42" s="57"/>
    </row>
    <row r="43" spans="1:86" s="26" customFormat="1" ht="14.5" x14ac:dyDescent="0.35">
      <c r="A43" s="318" t="s">
        <v>343</v>
      </c>
      <c r="B43" s="319"/>
      <c r="C43" s="319"/>
      <c r="D43" s="319"/>
      <c r="E43" s="319"/>
      <c r="F43" s="319"/>
      <c r="G43" s="319"/>
      <c r="H43" s="319"/>
      <c r="I43" s="320"/>
      <c r="J43" s="321">
        <v>2</v>
      </c>
      <c r="K43" s="322"/>
      <c r="L43" s="188"/>
      <c r="M43" s="188"/>
      <c r="N43" s="188"/>
      <c r="O43"/>
      <c r="P43"/>
      <c r="Q43"/>
      <c r="R43" s="188"/>
      <c r="S43" s="188"/>
      <c r="T43" s="188"/>
      <c r="U43" s="60"/>
      <c r="V43" s="60"/>
      <c r="W43" s="57"/>
    </row>
    <row r="44" spans="1:86" s="26" customFormat="1" ht="14.5" x14ac:dyDescent="0.35">
      <c r="A44" s="318" t="s">
        <v>344</v>
      </c>
      <c r="B44" s="319"/>
      <c r="C44" s="319"/>
      <c r="D44" s="319"/>
      <c r="E44" s="319"/>
      <c r="F44" s="319"/>
      <c r="G44" s="319"/>
      <c r="H44" s="319"/>
      <c r="I44" s="320"/>
      <c r="J44" s="321">
        <v>10</v>
      </c>
      <c r="K44" s="322"/>
      <c r="L44" s="188"/>
      <c r="M44" s="188"/>
      <c r="N44" s="188"/>
      <c r="O44"/>
      <c r="P44"/>
      <c r="Q44"/>
      <c r="R44" s="188"/>
      <c r="S44" s="188"/>
      <c r="T44" s="188"/>
      <c r="U44" s="60"/>
      <c r="V44" s="60"/>
      <c r="W44" s="57"/>
    </row>
    <row r="45" spans="1:86" s="26" customFormat="1" ht="14.5" x14ac:dyDescent="0.35">
      <c r="A45" s="318" t="s">
        <v>391</v>
      </c>
      <c r="B45" s="319"/>
      <c r="C45" s="319"/>
      <c r="D45" s="319"/>
      <c r="E45" s="319"/>
      <c r="F45" s="319"/>
      <c r="G45" s="319"/>
      <c r="H45" s="319"/>
      <c r="I45" s="320"/>
      <c r="J45" s="321">
        <v>2000</v>
      </c>
      <c r="K45" s="322"/>
      <c r="L45" s="188"/>
      <c r="M45" s="188"/>
      <c r="N45" s="188"/>
      <c r="O45"/>
      <c r="P45"/>
      <c r="Q45"/>
      <c r="R45" s="188"/>
      <c r="S45" s="188"/>
      <c r="T45" s="188"/>
      <c r="U45" s="60"/>
      <c r="V45" s="60"/>
      <c r="W45" s="57"/>
    </row>
    <row r="46" spans="1:86" s="26" customFormat="1" ht="14.5" x14ac:dyDescent="0.35">
      <c r="A46" s="318" t="s">
        <v>345</v>
      </c>
      <c r="B46" s="319"/>
      <c r="C46" s="319"/>
      <c r="D46" s="319"/>
      <c r="E46" s="319"/>
      <c r="F46" s="319"/>
      <c r="G46" s="319"/>
      <c r="H46" s="319"/>
      <c r="I46" s="320"/>
      <c r="J46" s="361">
        <v>0.1</v>
      </c>
      <c r="K46" s="362"/>
      <c r="L46" s="189"/>
      <c r="M46" s="189"/>
      <c r="N46" s="189"/>
      <c r="O46"/>
      <c r="P46"/>
      <c r="Q46"/>
      <c r="R46" s="189"/>
      <c r="S46" s="189"/>
      <c r="T46" s="189"/>
      <c r="U46" s="60"/>
      <c r="V46" s="60"/>
      <c r="W46" s="57"/>
    </row>
    <row r="47" spans="1:86" ht="15" customHeight="1" x14ac:dyDescent="0.35">
      <c r="A47" s="358" t="s">
        <v>75</v>
      </c>
      <c r="B47" s="359"/>
      <c r="C47" s="359"/>
      <c r="D47" s="359"/>
      <c r="E47" s="359"/>
      <c r="F47" s="359"/>
      <c r="G47" s="359"/>
      <c r="H47" s="359"/>
      <c r="I47" s="360"/>
      <c r="J47" s="347">
        <f>($J39*(SUMIFS(J$4:J$36,$AB$4:$AB$36,"_1.")+SUMIFS(J$4:J$36,$AB$4:$AB$36,"_2.")+SUMIFS(J$4:J$36,$AB$4:$AB$36,"_3.")))+($J40*(SUMIFS(J$4:J$36,$AB$4:$AB$36,"_6.")+SUMIFS(J$4:J$36,$AB$4:$AB$36,"_7.")+SUMIFS(J$4:J$36,$AB$4:$AB$36,"_8.")+SUMIFS(J$4:J$36,$AB$4:$AB$36,"_9.")+SUMIFS(J$4:J$36,$AB$4:$AB$36,"_10")+SUMIFS(J$4:J$36,$AB$4:$AB$36,"_11")))+($J43*(SUMIFS(J$4:J$36,$AB$4:$AB$36,"_14")+SUMIFS(J$4:J$36,$AB$4:$AB$36,"_15")))+($J44*(SUMIFS(J$4:J$36,$AB$4:$AB$36,"_16")+SUMIFS(J$4:J$36,$AB$4:$AB$36,"_17")))+($J46*SUMIF($AB$4:$AB$36,"_19",J$4:J$36))+(IF(SUMIF($AB$4:$AB$36,"_12",J$4:J$36)&gt;0,$J41,0))+(IF(SUMIF($AB$4:$AB$36,"_13",J$4:J$36)&gt;0,$J42,0))+(IF(SUMIF($AB$4:$AB$36,"_18",J$4:J$36)&gt;0, $J45,0))</f>
        <v>0</v>
      </c>
      <c r="K47" s="348"/>
      <c r="L47" s="190"/>
      <c r="M47" s="190"/>
      <c r="N47" s="190"/>
      <c r="O47"/>
      <c r="P47" s="347">
        <f>($J39*(SUMIFS(P$4:P$36,$AB$4:$AB$36,"_1.")+SUMIFS(P$4:P$36,$AB$4:$AB$36,"_2.")+SUMIFS(P$4:P$36,$AB$4:$AB$36,"_3.")))+($J40*(SUMIFS(P$4:P$36,$AB$4:$AB$36,"_6.")+SUMIFS(P$4:P$36,$AB$4:$AB$36,"_7.")+SUMIFS(P$4:P$36,$AB$4:$AB$36,"_8.")+SUMIFS(P$4:P$36,$AB$4:$AB$36,"_9.")+SUMIFS(P$4:P$36,$AB$4:$AB$36,"_10")+SUMIFS(P$4:P$36,$AB$4:$AB$36,"_11")))+($J43*(SUMIFS(P$4:P$36,$AB$4:$AB$36,"_14")+SUMIFS(P$4:P$36,$AB$4:$AB$36,"_15")))+($J44*(SUMIFS(P$4:P$36,$AB$4:$AB$36,"_16")+SUMIFS(P$4:P$36,$AB$4:$AB$36,"_17")))+($J46*SUMIF($AB$4:$AB$36,"_19",P$4:P$36))+(IF(SUMIF($AB$4:$AB$36,"_12",P$4:P$36)&gt;0,$J41,0))+(IF(SUMIF($AB$4:$AB$36,"_13",P$4:P$36)&gt;0,$J42,0))+(IF(SUMIF($AB$4:$AB$36,"_18",P$4:P$36)&gt;0, $J45,0))</f>
        <v>0</v>
      </c>
      <c r="Q47" s="348"/>
      <c r="R47" s="190"/>
      <c r="S47" s="190"/>
      <c r="T47" s="190"/>
      <c r="U47" s="60"/>
      <c r="V47" s="347">
        <f>($J39*(SUMIFS(V$4:V$36,$AB$4:$AB$36,"_1.")+SUMIFS(V$4:V$36,$AB$4:$AB$36,"_2.")+SUMIFS(V$4:V$36,$AB$4:$AB$36,"_3.")))+($J40*(SUMIFS(V$4:V$36,$AB$4:$AB$36,"_6.")+SUMIFS(V$4:V$36,$AB$4:$AB$36,"_7.")+SUMIFS(V$4:V$36,$AB$4:$AB$36,"_8.")+SUMIFS(V$4:V$36,$AB$4:$AB$36,"_9.")+SUMIFS(V$4:V$36,$AB$4:$AB$36,"_10")+SUMIFS(V$4:V$36,$AB$4:$AB$36,"_11")))+($J43*(SUMIFS(V$4:V$36,$AB$4:$AB$36,"_14")+SUMIFS(V$4:V$36,$AB$4:$AB$36,"_15")))+($J44*(SUMIFS(V$4:V$36,$AB$4:$AB$36,"_16")+SUMIFS(V$4:V$36,$AB$4:$AB$36,"_17")))+($J46*SUMIF($AB$4:$AB$36,"_19",V$4:V$36))+(IF(SUMIF($AB$4:$AB$36,"_12",V$4:V$36)&gt;0,$J41,0))+(IF(SUMIF($AB$4:$AB$36,"_13",V$4:V$36)&gt;0,$J42,0))+(IF(SUMIF($AB$4:$AB$36,"_18",V$4:V$36)&gt;0, $J45,0))</f>
        <v>0</v>
      </c>
      <c r="W47" s="348"/>
    </row>
    <row r="48" spans="1:86" s="37" customFormat="1" ht="14.5" x14ac:dyDescent="0.35">
      <c r="A48" s="60"/>
      <c r="B48" s="60"/>
      <c r="C48" s="60"/>
      <c r="D48" s="60"/>
      <c r="E48" s="58"/>
      <c r="F48" s="58"/>
      <c r="G48" s="58"/>
      <c r="H48" s="58"/>
      <c r="I48" s="58"/>
      <c r="J48" s="58"/>
      <c r="K48" s="58"/>
      <c r="L48" s="58"/>
      <c r="M48" s="58"/>
      <c r="N48" s="58"/>
      <c r="O48" s="58"/>
      <c r="P48" s="58"/>
      <c r="Q48" s="58"/>
      <c r="R48" s="58"/>
      <c r="S48" s="58"/>
      <c r="T48" s="58"/>
      <c r="U48" s="60"/>
      <c r="V48" s="58"/>
      <c r="W48" s="58"/>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row>
    <row r="49" spans="1:23" s="26" customFormat="1" ht="14.5" x14ac:dyDescent="0.35">
      <c r="A49" s="342" t="s">
        <v>76</v>
      </c>
      <c r="B49" s="343"/>
      <c r="C49" s="343"/>
      <c r="D49" s="343"/>
      <c r="E49" s="343"/>
      <c r="F49" s="343"/>
      <c r="G49" s="343"/>
      <c r="H49" s="343"/>
      <c r="I49" s="343"/>
      <c r="J49" s="340">
        <f>J37*1.06+J47</f>
        <v>0</v>
      </c>
      <c r="K49" s="341"/>
      <c r="L49" s="187"/>
      <c r="M49" s="187"/>
      <c r="N49" s="187"/>
      <c r="P49" s="340">
        <f>P37*1.06+P47</f>
        <v>0</v>
      </c>
      <c r="Q49" s="341"/>
      <c r="R49" s="187"/>
      <c r="S49" s="187"/>
      <c r="T49" s="187"/>
      <c r="U49" s="60"/>
      <c r="V49" s="340">
        <f>V37*1.06+V47</f>
        <v>0</v>
      </c>
      <c r="W49" s="341"/>
    </row>
    <row r="50" spans="1:23" ht="14.5" x14ac:dyDescent="0.35">
      <c r="U50" s="60"/>
      <c r="V50" s="33"/>
      <c r="W50" s="33"/>
    </row>
    <row r="51" spans="1:23" ht="14.5" x14ac:dyDescent="0.35">
      <c r="A51" s="334" t="s">
        <v>270</v>
      </c>
      <c r="B51" s="335"/>
      <c r="C51" s="335"/>
      <c r="D51" s="335"/>
      <c r="E51" s="335"/>
      <c r="F51" s="335"/>
      <c r="G51" s="335"/>
      <c r="H51" s="335"/>
      <c r="I51" s="336"/>
      <c r="J51" s="356">
        <v>0.05</v>
      </c>
      <c r="K51" s="357"/>
      <c r="L51" s="191"/>
      <c r="M51" s="191"/>
      <c r="N51" s="191"/>
      <c r="Q51"/>
      <c r="R51" s="191"/>
      <c r="S51" s="191"/>
      <c r="T51" s="191"/>
      <c r="U51" s="60"/>
      <c r="V51" s="33"/>
      <c r="W51"/>
    </row>
    <row r="52" spans="1:23" ht="14.5" x14ac:dyDescent="0.35">
      <c r="A52" s="337" t="s">
        <v>78</v>
      </c>
      <c r="B52" s="338"/>
      <c r="C52" s="338"/>
      <c r="D52" s="338"/>
      <c r="E52" s="338"/>
      <c r="F52" s="338"/>
      <c r="G52" s="338"/>
      <c r="H52" s="338"/>
      <c r="I52" s="339"/>
      <c r="J52" s="347">
        <f>J37*$J$51</f>
        <v>0</v>
      </c>
      <c r="K52" s="348"/>
      <c r="L52" s="190"/>
      <c r="M52" s="190"/>
      <c r="N52" s="190"/>
      <c r="P52" s="347">
        <f>P37*$J$51</f>
        <v>0</v>
      </c>
      <c r="Q52" s="348"/>
      <c r="R52" s="190"/>
      <c r="S52" s="190"/>
      <c r="T52" s="190"/>
      <c r="U52" s="60"/>
      <c r="V52" s="347">
        <f>V37*J$51</f>
        <v>0</v>
      </c>
      <c r="W52" s="348"/>
    </row>
    <row r="53" spans="1:23" ht="14.5" x14ac:dyDescent="0.35">
      <c r="E53"/>
      <c r="F53"/>
      <c r="G53"/>
      <c r="H53"/>
      <c r="I53"/>
      <c r="J53"/>
      <c r="K53"/>
      <c r="L53"/>
      <c r="M53"/>
      <c r="N53"/>
      <c r="Q53"/>
      <c r="R53"/>
      <c r="S53"/>
      <c r="T53"/>
      <c r="U53"/>
      <c r="V53" s="33"/>
      <c r="W53"/>
    </row>
    <row r="54" spans="1:23" ht="14.5" x14ac:dyDescent="0.35">
      <c r="A54" s="349" t="s">
        <v>79</v>
      </c>
      <c r="B54" s="350"/>
      <c r="C54" s="350"/>
      <c r="D54" s="350"/>
      <c r="E54" s="350"/>
      <c r="F54" s="350"/>
      <c r="G54" s="350"/>
      <c r="H54" s="350"/>
      <c r="I54" s="350"/>
      <c r="J54" s="352">
        <f>SUMIF($AB$4:$AB$36,"_4.",K$4:K$36)+SUMIF($AB$4:$AB$36,"_5.",K$4:K$36)</f>
        <v>0</v>
      </c>
      <c r="K54" s="353"/>
      <c r="L54" s="192"/>
      <c r="M54" s="192"/>
      <c r="N54" s="192"/>
      <c r="P54" s="352">
        <f>SUMIF($AB$4:$AB$36,"_4.",Q$4:Q$36)+SUMIF($AB$4:$AB$36,"_5.",Q$4:Q$36)</f>
        <v>0</v>
      </c>
      <c r="Q54" s="353"/>
      <c r="R54" s="192"/>
      <c r="S54" s="192"/>
      <c r="T54" s="192"/>
      <c r="U54"/>
      <c r="V54" s="352">
        <f>SUMIF($AB$4:$AB$36,"_4.",W$4:W$36)+SUMIF($AB$4:$AB$36,"_5.",W$4:W$36)</f>
        <v>0</v>
      </c>
      <c r="W54" s="353"/>
    </row>
    <row r="55" spans="1:23" ht="14.5" x14ac:dyDescent="0.35">
      <c r="A55" s="351" t="s">
        <v>239</v>
      </c>
      <c r="B55" s="351"/>
      <c r="C55" s="351"/>
      <c r="D55" s="351"/>
      <c r="E55" s="351"/>
      <c r="F55" s="351"/>
      <c r="G55" s="351"/>
      <c r="H55" s="351"/>
      <c r="I55" s="351"/>
      <c r="J55" s="354">
        <v>0.08</v>
      </c>
      <c r="K55" s="355"/>
      <c r="L55" s="191"/>
      <c r="M55" s="191"/>
      <c r="N55" s="191"/>
      <c r="P55" s="243"/>
      <c r="Q55" s="244"/>
      <c r="R55" s="191"/>
      <c r="S55" s="191"/>
      <c r="T55" s="191"/>
      <c r="U55"/>
      <c r="V55" s="243"/>
      <c r="W55" s="244"/>
    </row>
    <row r="56" spans="1:23" ht="14.5" x14ac:dyDescent="0.35">
      <c r="A56" s="344" t="s">
        <v>240</v>
      </c>
      <c r="B56" s="345"/>
      <c r="C56" s="345"/>
      <c r="D56" s="345"/>
      <c r="E56" s="345"/>
      <c r="F56" s="345"/>
      <c r="G56" s="345"/>
      <c r="H56" s="345"/>
      <c r="I56" s="346"/>
      <c r="J56" s="347">
        <f>J54*$J$55</f>
        <v>0</v>
      </c>
      <c r="K56" s="348"/>
      <c r="L56" s="190"/>
      <c r="M56" s="190"/>
      <c r="N56" s="190"/>
      <c r="P56" s="347">
        <f>P54*$J$55</f>
        <v>0</v>
      </c>
      <c r="Q56" s="348"/>
      <c r="R56" s="190"/>
      <c r="S56" s="190"/>
      <c r="T56" s="190"/>
      <c r="U56"/>
      <c r="V56" s="347">
        <f>V54*$J$55</f>
        <v>0</v>
      </c>
      <c r="W56" s="348"/>
    </row>
    <row r="57" spans="1:23" ht="15" thickBot="1" x14ac:dyDescent="0.4">
      <c r="E57"/>
      <c r="F57"/>
      <c r="G57"/>
      <c r="H57"/>
      <c r="I57"/>
      <c r="J57"/>
      <c r="K57"/>
      <c r="L57"/>
      <c r="M57"/>
      <c r="N57"/>
      <c r="Q57"/>
      <c r="R57"/>
      <c r="S57"/>
      <c r="T57"/>
      <c r="U57"/>
      <c r="V57" s="33"/>
      <c r="W57"/>
    </row>
    <row r="58" spans="1:23" ht="15" thickBot="1" x14ac:dyDescent="0.4">
      <c r="A58" s="329" t="s">
        <v>80</v>
      </c>
      <c r="B58" s="330"/>
      <c r="C58" s="330"/>
      <c r="D58" s="330"/>
      <c r="E58" s="330"/>
      <c r="F58" s="330"/>
      <c r="G58" s="330"/>
      <c r="H58" s="330"/>
      <c r="I58" s="331"/>
      <c r="J58" s="332">
        <f>J49+J52+J54+J56</f>
        <v>0</v>
      </c>
      <c r="K58" s="333"/>
      <c r="L58" s="190"/>
      <c r="M58" s="190"/>
      <c r="N58" s="190"/>
      <c r="P58" s="332">
        <f>P49+P52+P54+P56</f>
        <v>0</v>
      </c>
      <c r="Q58" s="333"/>
      <c r="R58" s="190"/>
      <c r="S58" s="190"/>
      <c r="T58" s="190"/>
      <c r="U58" s="60"/>
      <c r="V58" s="332">
        <f>V49+V52+V54+V56</f>
        <v>0</v>
      </c>
      <c r="W58" s="333"/>
    </row>
  </sheetData>
  <sheetProtection algorithmName="SHA-512" hashValue="xv7opZhaf32qdKpS75jJIbM6uU5gLyEYSu1u0V9R3kHME3inj6RH60oVNQ/LJed4c31NsjJs7/nhCOnIWVfX/g==" saltValue="jW3/CApfoAGKh5Jle7bOTw==" spinCount="100000" sheet="1" sort="0" autoFilter="0" pivotTables="0"/>
  <dataConsolidate link="1"/>
  <mergeCells count="51">
    <mergeCell ref="P52:Q52"/>
    <mergeCell ref="P54:Q54"/>
    <mergeCell ref="P56:Q56"/>
    <mergeCell ref="P58:Q58"/>
    <mergeCell ref="V49:W49"/>
    <mergeCell ref="V52:W52"/>
    <mergeCell ref="V54:W54"/>
    <mergeCell ref="V56:W56"/>
    <mergeCell ref="V58:W58"/>
    <mergeCell ref="P47:Q47"/>
    <mergeCell ref="V47:W47"/>
    <mergeCell ref="P49:Q49"/>
    <mergeCell ref="P37:Q37"/>
    <mergeCell ref="V37:W37"/>
    <mergeCell ref="J47:K47"/>
    <mergeCell ref="J39:K39"/>
    <mergeCell ref="A47:I47"/>
    <mergeCell ref="A39:I39"/>
    <mergeCell ref="A40:I40"/>
    <mergeCell ref="J40:K40"/>
    <mergeCell ref="A41:I41"/>
    <mergeCell ref="A46:I46"/>
    <mergeCell ref="J46:K46"/>
    <mergeCell ref="J41:K41"/>
    <mergeCell ref="A42:I42"/>
    <mergeCell ref="J42:K42"/>
    <mergeCell ref="A43:I43"/>
    <mergeCell ref="J43:K43"/>
    <mergeCell ref="A58:I58"/>
    <mergeCell ref="J58:K58"/>
    <mergeCell ref="A51:I51"/>
    <mergeCell ref="A52:I52"/>
    <mergeCell ref="J49:K49"/>
    <mergeCell ref="A49:I49"/>
    <mergeCell ref="A56:I56"/>
    <mergeCell ref="J56:K56"/>
    <mergeCell ref="A54:I54"/>
    <mergeCell ref="A55:I55"/>
    <mergeCell ref="J54:K54"/>
    <mergeCell ref="J55:K55"/>
    <mergeCell ref="J52:K52"/>
    <mergeCell ref="J51:K51"/>
    <mergeCell ref="L1:Q1"/>
    <mergeCell ref="R1:W1"/>
    <mergeCell ref="A44:I44"/>
    <mergeCell ref="J44:K44"/>
    <mergeCell ref="A45:I45"/>
    <mergeCell ref="J45:K45"/>
    <mergeCell ref="A37:I37"/>
    <mergeCell ref="J1:K1"/>
    <mergeCell ref="J37:K37"/>
  </mergeCells>
  <phoneticPr fontId="32" type="noConversion"/>
  <conditionalFormatting sqref="D4:G4 O4:O36 U4:U36 I4:I36 D5:D36 F8:F36 E8:E32 E5:F7">
    <cfRule type="cellIs" dxfId="161" priority="4406" operator="equal">
      <formula>"N/A"</formula>
    </cfRule>
  </conditionalFormatting>
  <conditionalFormatting sqref="E33:E36 G5:G36">
    <cfRule type="cellIs" dxfId="160" priority="56" operator="equal">
      <formula>"N/A"</formula>
    </cfRule>
  </conditionalFormatting>
  <conditionalFormatting sqref="M4:M37">
    <cfRule type="cellIs" dxfId="159" priority="4" operator="equal">
      <formula>"N/A"</formula>
    </cfRule>
  </conditionalFormatting>
  <conditionalFormatting sqref="S4:S37">
    <cfRule type="cellIs" dxfId="158" priority="3" operator="equal">
      <formula>"N/A"</formula>
    </cfRule>
  </conditionalFormatting>
  <conditionalFormatting sqref="N4:N37">
    <cfRule type="cellIs" dxfId="157" priority="2" operator="equal">
      <formula>"N/A"</formula>
    </cfRule>
  </conditionalFormatting>
  <conditionalFormatting sqref="T4:T37">
    <cfRule type="cellIs" dxfId="156" priority="1" operator="equal">
      <formula>"N/A"</formula>
    </cfRule>
  </conditionalFormatting>
  <dataValidations xWindow="801" yWindow="354" count="5">
    <dataValidation type="list" allowBlank="1" showInputMessage="1" showErrorMessage="1" sqref="A4:A36" xr:uid="{00000000-0002-0000-0200-000000000000}">
      <formula1>typeofequipment</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H4:H36" xr:uid="{B76ED9AE-FF68-41F3-B2CD-19322B4D54F3}">
      <formula1>200</formula1>
      <formula2>38000</formula2>
    </dataValidation>
    <dataValidation type="list" allowBlank="1" showInputMessage="1" showErrorMessage="1" sqref="B4:B36" xr:uid="{398E074E-878D-41A0-88C7-AF960A7E0941}">
      <formula1>INDIRECT(SUBSTITUTE(A4," ",""))</formula1>
    </dataValidation>
    <dataValidation type="list" allowBlank="1" showInputMessage="1" showErrorMessage="1" sqref="C4:C36" xr:uid="{4ED45D17-A68B-4074-A369-4DA5E8CACCA4}">
      <formula1>INDIRECT(SUBSTITUTE(A4," ","")&amp;SUBSTITUTE(SUBSTITUTE(SUBSTITUTE(SUBSTITUTE(B4,"&lt;","_ "),"- ","_"),"&gt;","_")," ",""))</formula1>
    </dataValidation>
    <dataValidation type="list" allowBlank="1" showInputMessage="1" showErrorMessage="1" sqref="L4:L37 R4:R37" xr:uid="{362E5F80-815D-416E-BF7D-7F66E842EAE0}">
      <formula1>INDIRECT(SUBSTITUTE($A4," ","")&amp;SUBSTITUTE(SUBSTITUTE(SUBSTITUTE(SUBSTITUTE($B4,"&lt;","_ "),"- ","_"),"&gt;","_")," ",""))</formula1>
    </dataValidation>
  </dataValidations>
  <pageMargins left="0.7" right="0.7" top="0.75" bottom="0.75" header="0.3" footer="0.3"/>
  <pageSetup scale="36"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4967" id="{64FB30DF-D54E-4674-8940-C14668C4771C}">
            <xm:f>OR(A1='Specified CCE Model Price List'!$AB$14,A1='Specified CCE Model Price List'!$AB$17,A1='Specified CCE Model Price List'!$AB$19,A1='Specified CCE Model Price List'!#REF!,A1='Specified CCE Model Price List'!$AB$22)</xm:f>
            <x14:dxf>
              <font>
                <color theme="1"/>
              </font>
              <fill>
                <patternFill>
                  <bgColor theme="1" tint="0.499984740745262"/>
                </patternFill>
              </fill>
            </x14:dxf>
          </x14:cfRule>
          <xm:sqref>H1:H3</xm:sqref>
        </x14:conditionalFormatting>
        <x14:conditionalFormatting xmlns:xm="http://schemas.microsoft.com/office/excel/2006/main">
          <x14:cfRule type="cellIs" priority="5008" operator="equal" id="{40194035-514E-4E3C-B941-8BFE8D23ABFB}">
            <xm:f>'Specified CCE Model Price List'!$AB$22</xm:f>
            <x14:dxf>
              <fill>
                <patternFill>
                  <bgColor rgb="FFFFFF00"/>
                </patternFill>
              </fill>
            </x14:dxf>
          </x14:cfRule>
          <x14:cfRule type="cellIs" priority="5009" operator="equal" id="{C984F952-6052-460F-A962-25FA7431B731}">
            <xm:f>'Specified CCE Model Price List'!$AB$27</xm:f>
            <x14:dxf>
              <font>
                <color theme="0"/>
              </font>
              <fill>
                <patternFill>
                  <bgColor rgb="FF7030A0"/>
                </patternFill>
              </fill>
            </x14:dxf>
          </x14:cfRule>
          <x14:cfRule type="cellIs" priority="5010" operator="equal" id="{1097636C-14FF-4A64-BC6D-E33F69937A5E}">
            <xm:f>'Specified CCE Model Price List'!$AB$26</xm:f>
            <x14:dxf>
              <font>
                <color theme="0"/>
              </font>
              <fill>
                <patternFill>
                  <bgColor theme="9" tint="-0.24994659260841701"/>
                </patternFill>
              </fill>
            </x14:dxf>
          </x14:cfRule>
          <x14:cfRule type="cellIs" priority="5011" operator="equal" id="{3B251711-67FD-4396-BDE4-8855BA9501B4}">
            <xm:f>'Specified CCE Model Price List'!$AB$25</xm:f>
            <x14:dxf>
              <font>
                <color theme="0"/>
              </font>
              <fill>
                <patternFill>
                  <bgColor theme="4" tint="-0.24994659260841701"/>
                </patternFill>
              </fill>
            </x14:dxf>
          </x14:cfRule>
          <x14:cfRule type="cellIs" priority="5012" operator="equal" id="{11D180B7-F0EE-4FB2-ABBB-174D38E8A405}">
            <xm:f>'Specified CCE Model Price List'!$AB$24</xm:f>
            <x14:dxf>
              <fill>
                <patternFill>
                  <bgColor rgb="FFFF99FF"/>
                </patternFill>
              </fill>
            </x14:dxf>
          </x14:cfRule>
          <x14:cfRule type="cellIs" priority="5013" operator="equal" id="{35DB5A15-6D21-4505-982F-E659F9C30492}">
            <xm:f>'Specified CCE Model Price List'!$AB$23</xm:f>
            <x14:dxf>
              <font>
                <color theme="0"/>
              </font>
              <fill>
                <patternFill>
                  <bgColor rgb="FF9900CC"/>
                </patternFill>
              </fill>
            </x14:dxf>
          </x14:cfRule>
          <x14:cfRule type="cellIs" priority="5014" operator="equal" id="{46360C6E-4039-4EC1-ABF9-BCB5740E08AF}">
            <xm:f>'Specified CCE Model Price List'!$AB$22</xm:f>
            <x14:dxf>
              <fill>
                <patternFill>
                  <bgColor rgb="FFFFC000"/>
                </patternFill>
              </fill>
            </x14:dxf>
          </x14:cfRule>
          <x14:cfRule type="cellIs" priority="5015" operator="equal" id="{60318092-4BA8-4431-A1B7-C7ECAFF6DA93}">
            <xm:f>'Specified CCE Model Price List'!$AB$22</xm:f>
            <x14:dxf>
              <font>
                <color theme="1"/>
              </font>
              <fill>
                <patternFill>
                  <bgColor rgb="FFCCCCFF"/>
                </patternFill>
              </fill>
            </x14:dxf>
          </x14:cfRule>
          <x14:cfRule type="cellIs" priority="5016" operator="equal" id="{FDF44A30-81EB-4AD5-AD4C-39806864FFFB}">
            <xm:f>'Specified CCE Model Price List'!#REF!</xm:f>
            <x14:dxf>
              <font>
                <color theme="1"/>
              </font>
              <fill>
                <patternFill>
                  <bgColor rgb="FFCCCCFF"/>
                </patternFill>
              </fill>
            </x14:dxf>
          </x14:cfRule>
          <x14:cfRule type="cellIs" priority="5017" operator="equal" id="{851A3D18-CF7E-457F-A38D-E70423411E30}">
            <xm:f>'Specified CCE Model Price List'!$AB$19</xm:f>
            <x14:dxf>
              <font>
                <color theme="1"/>
              </font>
              <fill>
                <patternFill>
                  <bgColor theme="5" tint="0.59996337778862885"/>
                </patternFill>
              </fill>
            </x14:dxf>
          </x14:cfRule>
          <x14:cfRule type="cellIs" priority="5018" operator="equal" id="{5CB73EB2-288D-4109-A54C-C3045933A240}">
            <xm:f>'Specified CCE Model Price List'!$AB$17</xm:f>
            <x14:dxf>
              <font>
                <color theme="1"/>
              </font>
              <fill>
                <patternFill>
                  <bgColor theme="5" tint="0.79998168889431442"/>
                </patternFill>
              </fill>
            </x14:dxf>
          </x14:cfRule>
          <x14:cfRule type="cellIs" priority="5019" operator="equal" id="{06C29BEF-F69C-47AB-80AB-95255E887FFE}">
            <xm:f>'Specified CCE Model Price List'!$AB$15</xm:f>
            <x14:dxf>
              <font>
                <color theme="1"/>
              </font>
              <fill>
                <patternFill>
                  <bgColor theme="9" tint="0.59996337778862885"/>
                </patternFill>
              </fill>
            </x14:dxf>
          </x14:cfRule>
          <x14:cfRule type="cellIs" priority="5020" operator="equal" id="{5808F185-541C-4F2C-9E92-1E802444F315}">
            <xm:f>'Specified CCE Model Price List'!$AB$14</xm:f>
            <x14:dxf>
              <font>
                <color theme="1"/>
              </font>
              <fill>
                <patternFill>
                  <bgColor theme="9" tint="0.79998168889431442"/>
                </patternFill>
              </fill>
            </x14:dxf>
          </x14:cfRule>
          <x14:cfRule type="cellIs" priority="5021" operator="equal" id="{CCF79960-71DD-4DD7-9A80-E0A5545C08BA}">
            <xm:f>'Specified CCE Model Price List'!$AB$13</xm:f>
            <x14:dxf>
              <font>
                <color theme="0"/>
              </font>
              <fill>
                <patternFill>
                  <bgColor theme="1" tint="0.24994659260841701"/>
                </patternFill>
              </fill>
            </x14:dxf>
          </x14:cfRule>
          <x14:cfRule type="cellIs" priority="5022" operator="equal" id="{E4A658CF-4F53-4B8B-B416-CD6ADB26C830}">
            <xm:f>'Specified CCE Model Price List'!$AB$12</xm:f>
            <x14:dxf>
              <font>
                <color theme="0"/>
              </font>
              <fill>
                <patternFill>
                  <bgColor theme="0" tint="-0.499984740745262"/>
                </patternFill>
              </fill>
            </x14:dxf>
          </x14:cfRule>
          <x14:cfRule type="cellIs" priority="5023" operator="equal" id="{DBA9E264-5FAA-442B-AFBA-10D0B7F5919E}">
            <xm:f>'Specified CCE Model Price List'!$AB$11</xm:f>
            <x14:dxf>
              <font>
                <color theme="1"/>
              </font>
              <fill>
                <patternFill>
                  <bgColor theme="0" tint="-0.14996795556505021"/>
                </patternFill>
              </fill>
            </x14:dxf>
          </x14:cfRule>
          <x14:cfRule type="cellIs" priority="5024" operator="equal" id="{D8F097F0-EE41-4A87-8600-10F5FDCF1CBD}">
            <xm:f>'Specified CCE Model Price List'!#REF!</xm:f>
            <x14:dxf>
              <font>
                <color theme="1"/>
              </font>
              <fill>
                <patternFill>
                  <bgColor theme="7" tint="0.79998168889431442"/>
                </patternFill>
              </fill>
            </x14:dxf>
          </x14:cfRule>
          <x14:cfRule type="cellIs" priority="5025" operator="equal" id="{8B563C4E-C448-4289-81D5-69ECCC131A8C}">
            <xm:f>'Specified CCE Model Price List'!$AB$10</xm:f>
            <x14:dxf>
              <font>
                <color theme="0"/>
              </font>
              <fill>
                <patternFill>
                  <bgColor theme="4" tint="-0.24994659260841701"/>
                </patternFill>
              </fill>
            </x14:dxf>
          </x14:cfRule>
          <x14:cfRule type="cellIs" priority="5026" operator="equal" id="{995B5785-ED94-47EB-96A1-56CE764E5BBB}">
            <xm:f>'Specified CCE Model Price List'!$AB$9</xm:f>
            <x14:dxf>
              <font>
                <color theme="1"/>
              </font>
              <fill>
                <patternFill>
                  <bgColor theme="4" tint="0.39994506668294322"/>
                </patternFill>
              </fill>
            </x14:dxf>
          </x14:cfRule>
          <x14:cfRule type="cellIs" priority="5027" operator="equal" id="{68B258F2-830E-47A5-8FFC-0343B1DFF23A}">
            <xm:f>'Specified CCE Model Price List'!$AB$8</xm:f>
            <x14:dxf>
              <font>
                <color theme="1"/>
              </font>
              <fill>
                <patternFill>
                  <bgColor theme="4" tint="0.79998168889431442"/>
                </patternFill>
              </fill>
            </x14:dxf>
          </x14:cfRule>
          <xm:sqref>A3</xm:sqref>
        </x14:conditionalFormatting>
        <x14:conditionalFormatting xmlns:xm="http://schemas.microsoft.com/office/excel/2006/main">
          <x14:cfRule type="cellIs" priority="5803" operator="equal" id="{540875B6-2C0A-4D86-BAF2-FCFC8E0A985A}">
            <xm:f>Reference_Dropdown1!$C$25</xm:f>
            <x14:dxf>
              <font>
                <color theme="0"/>
              </font>
              <fill>
                <patternFill>
                  <bgColor theme="9" tint="-0.24994659260841701"/>
                </patternFill>
              </fill>
            </x14:dxf>
          </x14:cfRule>
          <x14:cfRule type="cellIs" priority="5804" operator="equal" id="{5D1AC6B5-906B-4F59-B421-0A2B5A1D1376}">
            <xm:f>Reference_Dropdown1!$C$2</xm:f>
            <x14:dxf>
              <fill>
                <patternFill>
                  <bgColor theme="5" tint="0.79998168889431442"/>
                </patternFill>
              </fill>
            </x14:dxf>
          </x14:cfRule>
          <x14:cfRule type="cellIs" priority="5805" operator="equal" id="{1D05A4FD-6A51-4F39-B058-85517EC34C4D}">
            <xm:f>Reference_Dropdown1!$C$3</xm:f>
            <x14:dxf>
              <fill>
                <patternFill>
                  <bgColor theme="4" tint="0.79998168889431442"/>
                </patternFill>
              </fill>
            </x14:dxf>
          </x14:cfRule>
          <x14:cfRule type="cellIs" priority="5806" operator="equal" id="{3F290A70-3721-4576-9D08-D99A72816976}">
            <xm:f>Reference_Dropdown1!$C$4</xm:f>
            <x14:dxf>
              <fill>
                <patternFill>
                  <bgColor theme="3" tint="0.59996337778862885"/>
                </patternFill>
              </fill>
            </x14:dxf>
          </x14:cfRule>
          <x14:cfRule type="cellIs" priority="5807" operator="equal" id="{CD37CF2A-BF7E-437B-903E-911F33EBE440}">
            <xm:f>Reference_Dropdown1!$C$5</xm:f>
            <x14:dxf>
              <font>
                <color theme="0"/>
              </font>
              <fill>
                <patternFill>
                  <bgColor theme="5" tint="-0.24994659260841701"/>
                </patternFill>
              </fill>
            </x14:dxf>
          </x14:cfRule>
          <xm:sqref>A4:A36</xm:sqref>
        </x14:conditionalFormatting>
        <x14:conditionalFormatting xmlns:xm="http://schemas.microsoft.com/office/excel/2006/main">
          <x14:cfRule type="cellIs" priority="5808" operator="equal" id="{EF0C2FC3-71C1-498D-82D4-4384C80533A9}">
            <xm:f>Reference_Dropdown1!$C$6</xm:f>
            <x14:dxf>
              <font>
                <color theme="1"/>
              </font>
              <fill>
                <patternFill>
                  <bgColor theme="7" tint="0.79998168889431442"/>
                </patternFill>
              </fill>
            </x14:dxf>
          </x14:cfRule>
          <x14:cfRule type="cellIs" priority="5809" operator="equal" id="{7805AE09-6D20-463C-904A-F947F374BF38}">
            <xm:f>Reference_Dropdown1!$C$7</xm:f>
            <x14:dxf>
              <font>
                <color theme="1"/>
              </font>
              <fill>
                <patternFill>
                  <bgColor rgb="FFCCCCFF"/>
                </patternFill>
              </fill>
            </x14:dxf>
          </x14:cfRule>
          <x14:cfRule type="cellIs" priority="5810" operator="equal" id="{531C31B6-89DC-49BD-8893-8E88A5A3FD1B}">
            <xm:f>Reference_Dropdown1!$C$8</xm:f>
            <x14:dxf>
              <font>
                <color auto="1"/>
              </font>
              <fill>
                <patternFill>
                  <bgColor rgb="FFFFC000"/>
                </patternFill>
              </fill>
            </x14:dxf>
          </x14:cfRule>
          <x14:cfRule type="cellIs" priority="5811" operator="equal" id="{7B19207F-DC4B-4B46-A536-83EA14BA2DC0}">
            <xm:f>Reference_Dropdown1!$C$9</xm:f>
            <x14:dxf>
              <fill>
                <patternFill>
                  <bgColor rgb="FFFFFF00"/>
                </patternFill>
              </fill>
            </x14:dxf>
          </x14:cfRule>
          <x14:cfRule type="cellIs" priority="5812" operator="equal" id="{D2E0F579-F172-43B1-B84B-62616AD11EB7}">
            <xm:f>Reference_Dropdown1!$C$10</xm:f>
            <x14:dxf>
              <font>
                <color theme="0"/>
              </font>
              <fill>
                <patternFill>
                  <bgColor rgb="FF9900CC"/>
                </patternFill>
              </fill>
            </x14:dxf>
          </x14:cfRule>
          <x14:cfRule type="cellIs" priority="5813" operator="equal" id="{C438BA75-8296-48B6-A193-A061E3F307FB}">
            <xm:f>Reference_Dropdown1!$C$11</xm:f>
            <x14:dxf>
              <fill>
                <patternFill>
                  <bgColor rgb="FFFF99FF"/>
                </patternFill>
              </fill>
            </x14:dxf>
          </x14:cfRule>
          <x14:cfRule type="cellIs" priority="5814" operator="equal" id="{857F621D-4A0C-4C79-A44A-34699A023276}">
            <xm:f>Reference_Dropdown1!$C$12</xm:f>
            <x14:dxf>
              <font>
                <color theme="0"/>
              </font>
              <fill>
                <patternFill>
                  <bgColor theme="4" tint="-0.24994659260841701"/>
                </patternFill>
              </fill>
            </x14:dxf>
          </x14:cfRule>
          <x14:cfRule type="cellIs" priority="5815" operator="equal" id="{E1F5554C-8493-4E05-AEE2-EAC5317C92DB}">
            <xm:f>Reference_Dropdown1!$C$13</xm:f>
            <x14:dxf>
              <font>
                <color theme="0"/>
              </font>
              <fill>
                <patternFill>
                  <bgColor theme="9" tint="-0.24994659260841701"/>
                </patternFill>
              </fill>
            </x14:dxf>
          </x14:cfRule>
          <x14:cfRule type="cellIs" priority="5816" operator="equal" id="{9549B3B1-C7EF-44E6-900B-E3C3186DA3BE}">
            <xm:f>Reference_Dropdown1!$C$14</xm:f>
            <x14:dxf>
              <font>
                <color theme="0"/>
              </font>
              <fill>
                <patternFill>
                  <bgColor rgb="FF7030A0"/>
                </patternFill>
              </fill>
            </x14:dxf>
          </x14:cfRule>
          <x14:cfRule type="cellIs" priority="5817" operator="equal" id="{F60DA419-B917-4BFC-BE25-3DE27161B14B}">
            <xm:f>Reference_Dropdown1!#REF!</xm:f>
            <x14:dxf>
              <font>
                <color theme="1"/>
              </font>
              <fill>
                <patternFill>
                  <bgColor theme="4" tint="0.79998168889431442"/>
                </patternFill>
              </fill>
            </x14:dxf>
          </x14:cfRule>
          <x14:cfRule type="cellIs" priority="5818" operator="equal" id="{3BBF486D-9B34-48AA-B04B-525179B8535D}">
            <xm:f>Reference_Dropdown1!$C$16</xm:f>
            <x14:dxf>
              <font>
                <color theme="1"/>
              </font>
              <fill>
                <patternFill>
                  <bgColor theme="4" tint="0.39994506668294322"/>
                </patternFill>
              </fill>
            </x14:dxf>
          </x14:cfRule>
          <x14:cfRule type="cellIs" priority="5819" operator="equal" id="{2B374E64-8E9A-444D-A981-0F4DBED863BC}">
            <xm:f>Reference_Dropdown1!#REF!</xm:f>
            <x14:dxf>
              <font>
                <color theme="0"/>
              </font>
              <fill>
                <patternFill>
                  <bgColor theme="4" tint="-0.24994659260841701"/>
                </patternFill>
              </fill>
            </x14:dxf>
          </x14:cfRule>
          <x14:cfRule type="cellIs" priority="5820" operator="equal" id="{8F24A7F0-D8FB-4F2B-A8D0-A6FD94A708C6}">
            <xm:f>Reference_Dropdown1!$C$17</xm:f>
            <x14:dxf>
              <font>
                <color theme="1"/>
              </font>
              <fill>
                <patternFill>
                  <bgColor theme="0" tint="-0.14996795556505021"/>
                </patternFill>
              </fill>
            </x14:dxf>
          </x14:cfRule>
          <x14:cfRule type="cellIs" priority="5821" operator="equal" id="{CD9A748B-C681-4CF9-98FD-0C9FDCE32EF0}">
            <xm:f>Reference_Dropdown1!$C$18</xm:f>
            <x14:dxf>
              <font>
                <color theme="0"/>
              </font>
              <fill>
                <patternFill>
                  <bgColor theme="0" tint="-0.499984740745262"/>
                </patternFill>
              </fill>
            </x14:dxf>
          </x14:cfRule>
          <x14:cfRule type="cellIs" priority="5822" operator="equal" id="{E3A09092-B7F9-4E04-93BA-5A2C582288E2}">
            <xm:f>Reference_Dropdown1!$C$19</xm:f>
            <x14:dxf>
              <font>
                <color theme="0"/>
              </font>
              <fill>
                <patternFill>
                  <bgColor theme="1" tint="0.24994659260841701"/>
                </patternFill>
              </fill>
            </x14:dxf>
          </x14:cfRule>
          <x14:cfRule type="cellIs" priority="5823" operator="equal" id="{0982DCE9-BBD1-43F9-8F01-D20B473F5567}">
            <xm:f>Reference_Dropdown1!$C$20</xm:f>
            <x14:dxf>
              <font>
                <color theme="1"/>
              </font>
              <fill>
                <patternFill>
                  <bgColor theme="9" tint="0.79998168889431442"/>
                </patternFill>
              </fill>
            </x14:dxf>
          </x14:cfRule>
          <x14:cfRule type="cellIs" priority="5824" operator="equal" id="{2556DECC-9904-408F-93A5-20A4105CEA3C}">
            <xm:f>Reference_Dropdown1!$C$21</xm:f>
            <x14:dxf>
              <font>
                <color theme="1"/>
              </font>
              <fill>
                <patternFill>
                  <bgColor theme="9" tint="0.59996337778862885"/>
                </patternFill>
              </fill>
            </x14:dxf>
          </x14:cfRule>
          <x14:cfRule type="cellIs" priority="5825" operator="equal" id="{A09D1914-3AB3-4D43-A94F-9BB18D4EA9A5}">
            <xm:f>Reference_Dropdown1!$C$22</xm:f>
            <x14:dxf>
              <font>
                <color theme="1"/>
              </font>
              <fill>
                <patternFill>
                  <bgColor theme="5" tint="0.79998168889431442"/>
                </patternFill>
              </fill>
            </x14:dxf>
          </x14:cfRule>
          <x14:cfRule type="cellIs" priority="5826" operator="equal" id="{7D06A7FB-0EEE-4E93-A219-29B79CDE390C}">
            <xm:f>Reference_Dropdown1!$C$23</xm:f>
            <x14:dxf>
              <font>
                <color theme="1"/>
              </font>
              <fill>
                <patternFill>
                  <bgColor theme="5" tint="0.59996337778862885"/>
                </patternFill>
              </fill>
            </x14:dxf>
          </x14:cfRule>
          <x14:cfRule type="cellIs" priority="5827" operator="equal" id="{CDC739F4-E6F4-44C1-8856-10494192D876}">
            <xm:f>Reference_Dropdown1!$C$24</xm:f>
            <x14:dxf>
              <font>
                <color theme="1"/>
              </font>
              <fill>
                <patternFill>
                  <bgColor rgb="FF9999FF"/>
                </patternFill>
              </fill>
            </x14:dxf>
          </x14:cfRule>
          <xm:sqref>A1:B2 A4:A36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5AFC-909B-4A15-BECD-250E08522EA7}">
  <sheetPr>
    <tabColor theme="3" tint="-0.249977111117893"/>
    <pageSetUpPr fitToPage="1"/>
  </sheetPr>
  <dimension ref="A1:BW56"/>
  <sheetViews>
    <sheetView showGridLines="0" zoomScaleNormal="100" zoomScaleSheetLayoutView="100" workbookViewId="0">
      <selection activeCell="I46" sqref="I46"/>
    </sheetView>
  </sheetViews>
  <sheetFormatPr defaultColWidth="0" defaultRowHeight="27" customHeight="1" x14ac:dyDescent="0.35"/>
  <cols>
    <col min="1" max="1" width="30.453125" customWidth="1"/>
    <col min="2" max="3" width="15.453125" customWidth="1"/>
    <col min="4" max="4" width="15.453125" style="33" customWidth="1"/>
    <col min="5" max="5" width="11.453125" style="33" bestFit="1" customWidth="1"/>
    <col min="6" max="6" width="13.453125" style="33" bestFit="1" customWidth="1"/>
    <col min="7" max="7" width="21.453125" style="33" bestFit="1" customWidth="1"/>
    <col min="8" max="8" width="14.26953125" style="33" bestFit="1" customWidth="1"/>
    <col min="9" max="10" width="12.453125" style="33" customWidth="1"/>
    <col min="11" max="12" width="9.1796875" style="60" customWidth="1"/>
    <col min="13" max="75" width="0" hidden="1" customWidth="1"/>
    <col min="76" max="16384" width="9.1796875" hidden="1"/>
  </cols>
  <sheetData>
    <row r="1" spans="1:12" s="70" customFormat="1" ht="16.5" customHeight="1" thickTop="1" thickBot="1" x14ac:dyDescent="0.4">
      <c r="A1" s="67"/>
      <c r="B1" s="68"/>
      <c r="C1" s="68"/>
      <c r="D1" s="68"/>
      <c r="E1" s="71"/>
      <c r="F1" s="71"/>
      <c r="G1" s="71"/>
      <c r="H1" s="71"/>
      <c r="I1" s="363" t="s">
        <v>34</v>
      </c>
      <c r="J1" s="364"/>
      <c r="K1" s="69"/>
      <c r="L1" s="69"/>
    </row>
    <row r="2" spans="1:12" s="6" customFormat="1" ht="60.75" customHeight="1" thickTop="1" x14ac:dyDescent="0.35">
      <c r="A2" s="7" t="s">
        <v>35</v>
      </c>
      <c r="B2" s="7" t="s">
        <v>36</v>
      </c>
      <c r="C2" s="7" t="s">
        <v>37</v>
      </c>
      <c r="D2" s="30" t="s">
        <v>38</v>
      </c>
      <c r="E2" s="77" t="s">
        <v>39</v>
      </c>
      <c r="F2" s="77" t="s">
        <v>40</v>
      </c>
      <c r="G2" s="77" t="s">
        <v>41</v>
      </c>
      <c r="H2" s="78" t="s">
        <v>42</v>
      </c>
      <c r="I2" s="79" t="s">
        <v>43</v>
      </c>
      <c r="J2" s="80" t="s">
        <v>44</v>
      </c>
      <c r="K2" s="55"/>
      <c r="L2" s="55"/>
    </row>
    <row r="3" spans="1:12" s="11" customFormat="1" ht="45" customHeight="1" x14ac:dyDescent="0.35">
      <c r="A3" s="9"/>
      <c r="B3" s="10" t="s">
        <v>45</v>
      </c>
      <c r="C3" s="9"/>
      <c r="D3" s="31"/>
      <c r="E3" s="31"/>
      <c r="F3" s="31"/>
      <c r="G3" s="81" t="s">
        <v>46</v>
      </c>
      <c r="H3" s="82"/>
      <c r="I3" s="83" t="s">
        <v>47</v>
      </c>
      <c r="J3" s="84"/>
      <c r="K3" s="56"/>
      <c r="L3" s="56"/>
    </row>
    <row r="4" spans="1:12" s="26" customFormat="1" ht="27" customHeight="1" x14ac:dyDescent="0.35">
      <c r="A4" s="41" t="s">
        <v>48</v>
      </c>
      <c r="B4" s="42"/>
      <c r="C4" s="29" t="str">
        <f>IFERROR(INDEX('Specified CCE Model Price List'!$A$3:$O$189,MATCH('Option B_CCE Model selection'!$B4,'Specified CCE Model Price List'!$E$3:$E$189,0),MATCH('Option B_CCE Model selection'!C$2,'Specified CCE Model Price List'!$A$3:$O$3,0)),"")</f>
        <v/>
      </c>
      <c r="D4" s="32" t="str">
        <f>IFERROR(INDEX('Specified CCE Model Price List'!$A$3:$O$189,MATCH('Option B_CCE Model selection'!$B4,'Specified CCE Model Price List'!$E$3:$E$189,0),MATCH('Option B_CCE Model selection'!D$2,'Specified CCE Model Price List'!$A$3:$O$3,0)),"")</f>
        <v/>
      </c>
      <c r="E4" s="32" t="str">
        <f>IFERROR(INDEX('Specified CCE Model Price List'!$A$3:$O$189,MATCH('Option B_CCE Model selection'!$B4,'Specified CCE Model Price List'!$E$3:$E$189,0),MATCH('Option B_CCE Model selection'!E$2,'Specified CCE Model Price List'!$A$3:$O$3,0)),"")</f>
        <v/>
      </c>
      <c r="F4" s="125" t="str">
        <f>IFERROR(INDEX('Specified CCE Model Price List'!$A$3:$O$189,MATCH('Option B_CCE Model selection'!$B4,'Specified CCE Model Price List'!$E$3:$E$189,0),MATCH('Option B_CCE Model selection'!F$2,'Specified CCE Model Price List'!$A$3:$O$3,0)),"")</f>
        <v/>
      </c>
      <c r="G4" s="54"/>
      <c r="H4" s="114" t="str">
        <f>IFERROR(IF(OR(EXACT(A4,'Specified CCE Model Price List'!$AB$14),EXACT(A4,'Specified CCE Model Price List'!$AB$16),EXACT(A4,'Specified CCE Model Price List'!$AB$17),EXACT(A4,'Specified CCE Model Price List'!$AB$18),EXACT(A4,'Specified CCE Model Price List'!$AB$19),EXACT(A4,'Specified CCE Model Price List'!$AB$20),EXACT(A4,'Specified CCE Model Price List'!$AB$21),EXACT(A4,'Specified CCE Model Price List'!$AB$22),EXACT(A4,'Specified CCE Model Price List'!$AB$23),EXACT(A4,'Specified CCE Model Price List'!$AB$24),EXACT(A4,'Specified CCE Model Price List'!$AB$25),EXACT(A4,'Specified CCE Model Price List'!$AB$26),EXACT(A4,'Specified CCE Model Price List'!$AB$27)),"N/A",G4+F4),"")</f>
        <v/>
      </c>
      <c r="I4" s="75"/>
      <c r="J4" s="76" t="str">
        <f t="shared" ref="J4:J34" si="0">IFERROR(IF(H4="N/A",F4*I4,H4*I4),"")</f>
        <v/>
      </c>
      <c r="K4" s="57"/>
      <c r="L4" s="152" t="str">
        <f>LEFT(A4,3)</f>
        <v>_1.</v>
      </c>
    </row>
    <row r="5" spans="1:12" s="26" customFormat="1" ht="27" customHeight="1" x14ac:dyDescent="0.35">
      <c r="A5" s="41" t="s">
        <v>48</v>
      </c>
      <c r="B5" s="42"/>
      <c r="C5" s="29" t="str">
        <f>IFERROR(INDEX('Specified CCE Model Price List'!$A$3:$O$189,MATCH('Option B_CCE Model selection'!$B5,'Specified CCE Model Price List'!$E$3:$E$189,0),MATCH('Option B_CCE Model selection'!C$2,'Specified CCE Model Price List'!$A$3:$O$3,0)),"")</f>
        <v/>
      </c>
      <c r="D5" s="32" t="str">
        <f>IFERROR(INDEX('Specified CCE Model Price List'!$A$3:$O$189,MATCH('Option B_CCE Model selection'!$B5,'Specified CCE Model Price List'!$E$3:$E$189,0),MATCH('Option B_CCE Model selection'!D$2,'Specified CCE Model Price List'!$A$3:$O$3,0)),"")</f>
        <v/>
      </c>
      <c r="E5" s="32" t="str">
        <f>IFERROR(INDEX('Specified CCE Model Price List'!$A$3:$O$189,MATCH('Option B_CCE Model selection'!$B5,'Specified CCE Model Price List'!$E$3:$E$189,0),MATCH('Option B_CCE Model selection'!E$2,'Specified CCE Model Price List'!$A$3:$O$3,0)),"")</f>
        <v/>
      </c>
      <c r="F5" s="125" t="str">
        <f>IFERROR(INDEX('Specified CCE Model Price List'!$A$3:$O$189,MATCH('Option B_CCE Model selection'!$B5,'Specified CCE Model Price List'!$E$3:$E$189,0),MATCH('Option B_CCE Model selection'!F$2,'Specified CCE Model Price List'!$A$3:$O$3,0)),"")</f>
        <v/>
      </c>
      <c r="G5" s="54"/>
      <c r="H5" s="114" t="str">
        <f>IFERROR(IF(OR(EXACT(A5,'Specified CCE Model Price List'!$AB$14),EXACT(A5,'Specified CCE Model Price List'!$AB$16),EXACT(A5,'Specified CCE Model Price List'!$AB$17),EXACT(A5,'Specified CCE Model Price List'!$AB$18),EXACT(A5,'Specified CCE Model Price List'!$AB$19),EXACT(A5,'Specified CCE Model Price List'!$AB$20),EXACT(A5,'Specified CCE Model Price List'!$AB$21),EXACT(A5,'Specified CCE Model Price List'!$AB$22),EXACT(A5,'Specified CCE Model Price List'!$AB$23),EXACT(A5,'Specified CCE Model Price List'!$AB$24),EXACT(A5,'Specified CCE Model Price List'!$AB$25),EXACT(A5,'Specified CCE Model Price List'!$AB$26),EXACT(A5,'Specified CCE Model Price List'!$AB$27)),"N/A",G5+F5),"")</f>
        <v/>
      </c>
      <c r="I5" s="75"/>
      <c r="J5" s="76" t="str">
        <f t="shared" si="0"/>
        <v/>
      </c>
      <c r="K5" s="57"/>
      <c r="L5" s="152" t="str">
        <f t="shared" ref="L5:L34" si="1">LEFT(A5,3)</f>
        <v>_1.</v>
      </c>
    </row>
    <row r="6" spans="1:12" s="26" customFormat="1" ht="27" customHeight="1" x14ac:dyDescent="0.35">
      <c r="A6" s="41" t="s">
        <v>49</v>
      </c>
      <c r="B6" s="42"/>
      <c r="C6" s="29" t="str">
        <f>IFERROR(INDEX('Specified CCE Model Price List'!$A$3:$O$189,MATCH('Option B_CCE Model selection'!$B6,'Specified CCE Model Price List'!$E$3:$E$189,0),MATCH('Option B_CCE Model selection'!C$2,'Specified CCE Model Price List'!$A$3:$O$3,0)),"")</f>
        <v/>
      </c>
      <c r="D6" s="32" t="str">
        <f>IFERROR(INDEX('Specified CCE Model Price List'!$A$3:$O$189,MATCH('Option B_CCE Model selection'!$B6,'Specified CCE Model Price List'!$E$3:$E$189,0),MATCH('Option B_CCE Model selection'!D$2,'Specified CCE Model Price List'!$A$3:$O$3,0)),"")</f>
        <v/>
      </c>
      <c r="E6" s="32" t="str">
        <f>IFERROR(INDEX('Specified CCE Model Price List'!$A$3:$O$189,MATCH('Option B_CCE Model selection'!$B6,'Specified CCE Model Price List'!$E$3:$E$189,0),MATCH('Option B_CCE Model selection'!E$2,'Specified CCE Model Price List'!$A$3:$O$3,0)),"")</f>
        <v/>
      </c>
      <c r="F6" s="125" t="str">
        <f>IFERROR(INDEX('Specified CCE Model Price List'!$A$3:$O$189,MATCH('Option B_CCE Model selection'!$B6,'Specified CCE Model Price List'!$E$3:$E$189,0),MATCH('Option B_CCE Model selection'!F$2,'Specified CCE Model Price List'!$A$3:$O$3,0)),"")</f>
        <v/>
      </c>
      <c r="G6" s="54"/>
      <c r="H6" s="114" t="str">
        <f>IFERROR(IF(OR(EXACT(A6,'Specified CCE Model Price List'!$AB$14),EXACT(A6,'Specified CCE Model Price List'!$AB$16),EXACT(A6,'Specified CCE Model Price List'!$AB$17),EXACT(A6,'Specified CCE Model Price List'!$AB$18),EXACT(A6,'Specified CCE Model Price List'!$AB$19),EXACT(A6,'Specified CCE Model Price List'!$AB$20),EXACT(A6,'Specified CCE Model Price List'!$AB$21),EXACT(A6,'Specified CCE Model Price List'!$AB$22),EXACT(A6,'Specified CCE Model Price List'!$AB$23),EXACT(A6,'Specified CCE Model Price List'!$AB$24),EXACT(A6,'Specified CCE Model Price List'!$AB$25),EXACT(A6,'Specified CCE Model Price List'!$AB$26),EXACT(A6,'Specified CCE Model Price List'!$AB$27)),"N/A",G6+F6),"")</f>
        <v/>
      </c>
      <c r="I6" s="75"/>
      <c r="J6" s="76" t="str">
        <f t="shared" si="0"/>
        <v/>
      </c>
      <c r="K6" s="57"/>
      <c r="L6" s="152" t="str">
        <f t="shared" si="1"/>
        <v>_2.</v>
      </c>
    </row>
    <row r="7" spans="1:12" s="26" customFormat="1" ht="27" customHeight="1" x14ac:dyDescent="0.35">
      <c r="A7" s="41" t="s">
        <v>50</v>
      </c>
      <c r="B7" s="42"/>
      <c r="C7" s="29" t="str">
        <f>IFERROR(INDEX('Specified CCE Model Price List'!$A$3:$O$189,MATCH('Option B_CCE Model selection'!$B7,'Specified CCE Model Price List'!$E$3:$E$189,0),MATCH('Option B_CCE Model selection'!C$2,'Specified CCE Model Price List'!$A$3:$O$3,0)),"")</f>
        <v/>
      </c>
      <c r="D7" s="32" t="str">
        <f>IFERROR(INDEX('Specified CCE Model Price List'!$A$3:$O$189,MATCH('Option B_CCE Model selection'!$B7,'Specified CCE Model Price List'!$E$3:$E$189,0),MATCH('Option B_CCE Model selection'!D$2,'Specified CCE Model Price List'!$A$3:$O$3,0)),"")</f>
        <v/>
      </c>
      <c r="E7" s="32" t="str">
        <f>IFERROR(INDEX('Specified CCE Model Price List'!$A$3:$O$189,MATCH('Option B_CCE Model selection'!$B7,'Specified CCE Model Price List'!$E$3:$E$189,0),MATCH('Option B_CCE Model selection'!E$2,'Specified CCE Model Price List'!$A$3:$O$3,0)),"")</f>
        <v/>
      </c>
      <c r="F7" s="125" t="str">
        <f>IFERROR(INDEX('Specified CCE Model Price List'!$A$3:$O$189,MATCH('Option B_CCE Model selection'!$B7,'Specified CCE Model Price List'!$E$3:$E$189,0),MATCH('Option B_CCE Model selection'!F$2,'Specified CCE Model Price List'!$A$3:$O$3,0)),"")</f>
        <v/>
      </c>
      <c r="G7" s="54"/>
      <c r="H7" s="114" t="str">
        <f>IFERROR(IF(OR(EXACT(A7,'Specified CCE Model Price List'!$AB$14),EXACT(A7,'Specified CCE Model Price List'!$AB$16),EXACT(A7,'Specified CCE Model Price List'!$AB$17),EXACT(A7,'Specified CCE Model Price List'!$AB$18),EXACT(A7,'Specified CCE Model Price List'!$AB$19),EXACT(A7,'Specified CCE Model Price List'!$AB$20),EXACT(A7,'Specified CCE Model Price List'!$AB$21),EXACT(A7,'Specified CCE Model Price List'!$AB$22),EXACT(A7,'Specified CCE Model Price List'!$AB$23),EXACT(A7,'Specified CCE Model Price List'!$AB$24),EXACT(A7,'Specified CCE Model Price List'!$AB$25),EXACT(A7,'Specified CCE Model Price List'!$AB$26),EXACT(A7,'Specified CCE Model Price List'!$AB$27)),"N/A",G7+F7),"")</f>
        <v/>
      </c>
      <c r="I7" s="75"/>
      <c r="J7" s="76" t="str">
        <f t="shared" si="0"/>
        <v/>
      </c>
      <c r="K7" s="57"/>
      <c r="L7" s="152" t="str">
        <f t="shared" si="1"/>
        <v>_3.</v>
      </c>
    </row>
    <row r="8" spans="1:12" s="26" customFormat="1" ht="27" customHeight="1" x14ac:dyDescent="0.35">
      <c r="A8" s="41" t="s">
        <v>52</v>
      </c>
      <c r="B8" s="42"/>
      <c r="C8" s="29" t="str">
        <f>IFERROR(INDEX('Specified CCE Model Price List'!$A$3:$O$189,MATCH('Option B_CCE Model selection'!$B8,'Specified CCE Model Price List'!$E$3:$E$189,0),MATCH('Option B_CCE Model selection'!C$2,'Specified CCE Model Price List'!$A$3:$O$3,0)),"")</f>
        <v/>
      </c>
      <c r="D8" s="32" t="str">
        <f>IFERROR(INDEX('Specified CCE Model Price List'!$A$3:$O$189,MATCH('Option B_CCE Model selection'!$B8,'Specified CCE Model Price List'!$E$3:$E$189,0),MATCH('Option B_CCE Model selection'!D$2,'Specified CCE Model Price List'!$A$3:$O$3,0)),"")</f>
        <v/>
      </c>
      <c r="E8" s="32" t="str">
        <f>IFERROR(INDEX('Specified CCE Model Price List'!$A$3:$O$189,MATCH('Option B_CCE Model selection'!$B8,'Specified CCE Model Price List'!$E$3:$E$189,0),MATCH('Option B_CCE Model selection'!E$2,'Specified CCE Model Price List'!$A$3:$O$3,0)),"")</f>
        <v/>
      </c>
      <c r="F8" s="125" t="str">
        <f>IFERROR(INDEX('Specified CCE Model Price List'!$A$3:$O$189,MATCH('Option B_CCE Model selection'!$B8,'Specified CCE Model Price List'!$E$3:$E$189,0),MATCH('Option B_CCE Model selection'!F$2,'Specified CCE Model Price List'!$A$3:$O$3,0)),"")</f>
        <v/>
      </c>
      <c r="G8" s="54"/>
      <c r="H8" s="114" t="str">
        <f>IFERROR(IF(OR(EXACT(A8,'Specified CCE Model Price List'!$AB$14),EXACT(A8,'Specified CCE Model Price List'!$AB$16),EXACT(A8,'Specified CCE Model Price List'!$AB$17),EXACT(A8,'Specified CCE Model Price List'!$AB$18),EXACT(A8,'Specified CCE Model Price List'!$AB$19),EXACT(A8,'Specified CCE Model Price List'!$AB$20),EXACT(A8,'Specified CCE Model Price List'!$AB$21),EXACT(A8,'Specified CCE Model Price List'!$AB$22),EXACT(A8,'Specified CCE Model Price List'!$AB$23),EXACT(A8,'Specified CCE Model Price List'!$AB$24),EXACT(A8,'Specified CCE Model Price List'!$AB$25),EXACT(A8,'Specified CCE Model Price List'!$AB$26),EXACT(A8,'Specified CCE Model Price List'!$AB$27)),"N/A",G8+F8),"")</f>
        <v/>
      </c>
      <c r="I8" s="75"/>
      <c r="J8" s="76" t="str">
        <f t="shared" si="0"/>
        <v/>
      </c>
      <c r="K8" s="57"/>
      <c r="L8" s="152" t="str">
        <f t="shared" si="1"/>
        <v>_4.</v>
      </c>
    </row>
    <row r="9" spans="1:12" s="26" customFormat="1" ht="27" customHeight="1" x14ac:dyDescent="0.35">
      <c r="A9" s="43" t="s">
        <v>54</v>
      </c>
      <c r="B9" s="42"/>
      <c r="C9" s="29" t="str">
        <f>IFERROR(INDEX('Specified CCE Model Price List'!$A$3:$O$189,MATCH('Option B_CCE Model selection'!$B9,'Specified CCE Model Price List'!$E$3:$E$189,0),MATCH('Option B_CCE Model selection'!C$2,'Specified CCE Model Price List'!$A$3:$O$3,0)),"")</f>
        <v/>
      </c>
      <c r="D9" s="32" t="str">
        <f>IFERROR(INDEX('Specified CCE Model Price List'!$A$3:$O$189,MATCH('Option B_CCE Model selection'!$B9,'Specified CCE Model Price List'!$E$3:$E$189,0),MATCH('Option B_CCE Model selection'!D$2,'Specified CCE Model Price List'!$A$3:$O$3,0)),"")</f>
        <v/>
      </c>
      <c r="E9" s="32" t="str">
        <f>IFERROR(INDEX('Specified CCE Model Price List'!$A$3:$O$189,MATCH('Option B_CCE Model selection'!$B9,'Specified CCE Model Price List'!$E$3:$E$189,0),MATCH('Option B_CCE Model selection'!E$2,'Specified CCE Model Price List'!$A$3:$O$3,0)),"")</f>
        <v/>
      </c>
      <c r="F9" s="125" t="str">
        <f>IFERROR(INDEX('Specified CCE Model Price List'!$A$3:$O$189,MATCH('Option B_CCE Model selection'!$B9,'Specified CCE Model Price List'!$E$3:$E$189,0),MATCH('Option B_CCE Model selection'!F$2,'Specified CCE Model Price List'!$A$3:$O$3,0)),"")</f>
        <v/>
      </c>
      <c r="G9" s="54"/>
      <c r="H9" s="114" t="str">
        <f>IFERROR(IF(OR(EXACT(A9,'Specified CCE Model Price List'!$AB$14),EXACT(A9,'Specified CCE Model Price List'!$AB$16),EXACT(A9,'Specified CCE Model Price List'!$AB$17),EXACT(A9,'Specified CCE Model Price List'!$AB$18),EXACT(A9,'Specified CCE Model Price List'!$AB$19),EXACT(A9,'Specified CCE Model Price List'!$AB$20),EXACT(A9,'Specified CCE Model Price List'!$AB$21),EXACT(A9,'Specified CCE Model Price List'!$AB$22),EXACT(A9,'Specified CCE Model Price List'!$AB$23),EXACT(A9,'Specified CCE Model Price List'!$AB$24),EXACT(A9,'Specified CCE Model Price List'!$AB$25),EXACT(A9,'Specified CCE Model Price List'!$AB$26),EXACT(A9,'Specified CCE Model Price List'!$AB$27)),"N/A",G9+F9),"")</f>
        <v/>
      </c>
      <c r="I9" s="75"/>
      <c r="J9" s="76" t="str">
        <f t="shared" si="0"/>
        <v/>
      </c>
      <c r="K9" s="57"/>
      <c r="L9" s="152" t="str">
        <f t="shared" si="1"/>
        <v>_5.</v>
      </c>
    </row>
    <row r="10" spans="1:12" s="26" customFormat="1" ht="27" customHeight="1" x14ac:dyDescent="0.35">
      <c r="A10" s="44" t="s">
        <v>55</v>
      </c>
      <c r="B10" s="42"/>
      <c r="C10" s="29" t="str">
        <f>IFERROR(INDEX('Specified CCE Model Price List'!$A$3:$O$189,MATCH('Option B_CCE Model selection'!$B10,'Specified CCE Model Price List'!$E$3:$E$189,0),MATCH('Option B_CCE Model selection'!C$2,'Specified CCE Model Price List'!$A$3:$O$3,0)),"")</f>
        <v/>
      </c>
      <c r="D10" s="32" t="str">
        <f>IFERROR(INDEX('Specified CCE Model Price List'!$A$3:$O$189,MATCH('Option B_CCE Model selection'!$B10,'Specified CCE Model Price List'!$E$3:$E$189,0),MATCH('Option B_CCE Model selection'!D$2,'Specified CCE Model Price List'!$A$3:$O$3,0)),"")</f>
        <v/>
      </c>
      <c r="E10" s="32" t="str">
        <f>IFERROR(INDEX('Specified CCE Model Price List'!$A$3:$O$189,MATCH('Option B_CCE Model selection'!$B10,'Specified CCE Model Price List'!$E$3:$E$189,0),MATCH('Option B_CCE Model selection'!E$2,'Specified CCE Model Price List'!$A$3:$O$3,0)),"")</f>
        <v/>
      </c>
      <c r="F10" s="125" t="str">
        <f>IFERROR(INDEX('Specified CCE Model Price List'!$A$3:$O$189,MATCH('Option B_CCE Model selection'!$B10,'Specified CCE Model Price List'!$E$3:$E$189,0),MATCH('Option B_CCE Model selection'!F$2,'Specified CCE Model Price List'!$A$3:$O$3,0)),"")</f>
        <v/>
      </c>
      <c r="G10" s="54"/>
      <c r="H10" s="114" t="str">
        <f>IFERROR(IF(OR(EXACT(A10,'Specified CCE Model Price List'!$AB$14),EXACT(A10,'Specified CCE Model Price List'!$AB$16),EXACT(A10,'Specified CCE Model Price List'!$AB$17),EXACT(A10,'Specified CCE Model Price List'!$AB$18),EXACT(A10,'Specified CCE Model Price List'!$AB$19),EXACT(A10,'Specified CCE Model Price List'!$AB$20),EXACT(A10,'Specified CCE Model Price List'!$AB$21),EXACT(A10,'Specified CCE Model Price List'!$AB$22),EXACT(A10,'Specified CCE Model Price List'!$AB$23),EXACT(A10,'Specified CCE Model Price List'!$AB$24),EXACT(A10,'Specified CCE Model Price List'!$AB$25),EXACT(A10,'Specified CCE Model Price List'!$AB$26),EXACT(A10,'Specified CCE Model Price List'!$AB$27)),"N/A",G10+F10),"")</f>
        <v/>
      </c>
      <c r="I10" s="75"/>
      <c r="J10" s="76" t="str">
        <f t="shared" si="0"/>
        <v/>
      </c>
      <c r="K10" s="57"/>
      <c r="L10" s="152" t="str">
        <f t="shared" si="1"/>
        <v>_6.</v>
      </c>
    </row>
    <row r="11" spans="1:12" s="26" customFormat="1" ht="27" customHeight="1" x14ac:dyDescent="0.35">
      <c r="A11" s="44" t="s">
        <v>55</v>
      </c>
      <c r="B11" s="42"/>
      <c r="C11" s="29" t="str">
        <f>IFERROR(INDEX('Specified CCE Model Price List'!$A$3:$O$189,MATCH('Option B_CCE Model selection'!$B11,'Specified CCE Model Price List'!$E$3:$E$189,0),MATCH('Option B_CCE Model selection'!C$2,'Specified CCE Model Price List'!$A$3:$O$3,0)),"")</f>
        <v/>
      </c>
      <c r="D11" s="32" t="str">
        <f>IFERROR(INDEX('Specified CCE Model Price List'!$A$3:$O$189,MATCH('Option B_CCE Model selection'!$B11,'Specified CCE Model Price List'!$E$3:$E$189,0),MATCH('Option B_CCE Model selection'!D$2,'Specified CCE Model Price List'!$A$3:$O$3,0)),"")</f>
        <v/>
      </c>
      <c r="E11" s="32" t="str">
        <f>IFERROR(INDEX('Specified CCE Model Price List'!$A$3:$O$189,MATCH('Option B_CCE Model selection'!$B11,'Specified CCE Model Price List'!$E$3:$E$189,0),MATCH('Option B_CCE Model selection'!E$2,'Specified CCE Model Price List'!$A$3:$O$3,0)),"")</f>
        <v/>
      </c>
      <c r="F11" s="125" t="str">
        <f>IFERROR(INDEX('Specified CCE Model Price List'!$A$3:$O$189,MATCH('Option B_CCE Model selection'!$B11,'Specified CCE Model Price List'!$E$3:$E$189,0),MATCH('Option B_CCE Model selection'!F$2,'Specified CCE Model Price List'!$A$3:$O$3,0)),"")</f>
        <v/>
      </c>
      <c r="G11" s="54"/>
      <c r="H11" s="114" t="str">
        <f>IFERROR(IF(OR(EXACT(A11,'Specified CCE Model Price List'!$AB$14),EXACT(A11,'Specified CCE Model Price List'!$AB$16),EXACT(A11,'Specified CCE Model Price List'!$AB$17),EXACT(A11,'Specified CCE Model Price List'!$AB$18),EXACT(A11,'Specified CCE Model Price List'!$AB$19),EXACT(A11,'Specified CCE Model Price List'!$AB$20),EXACT(A11,'Specified CCE Model Price List'!$AB$21),EXACT(A11,'Specified CCE Model Price List'!$AB$22),EXACT(A11,'Specified CCE Model Price List'!$AB$23),EXACT(A11,'Specified CCE Model Price List'!$AB$24),EXACT(A11,'Specified CCE Model Price List'!$AB$25),EXACT(A11,'Specified CCE Model Price List'!$AB$26),EXACT(A11,'Specified CCE Model Price List'!$AB$27)),"N/A",G11+F11),"")</f>
        <v/>
      </c>
      <c r="I11" s="75"/>
      <c r="J11" s="76" t="str">
        <f t="shared" si="0"/>
        <v/>
      </c>
      <c r="K11" s="57"/>
      <c r="L11" s="152" t="str">
        <f t="shared" si="1"/>
        <v>_6.</v>
      </c>
    </row>
    <row r="12" spans="1:12" s="26" customFormat="1" ht="27" customHeight="1" x14ac:dyDescent="0.35">
      <c r="A12" s="44" t="s">
        <v>56</v>
      </c>
      <c r="B12" s="42"/>
      <c r="C12" s="29" t="str">
        <f>IFERROR(INDEX('Specified CCE Model Price List'!$A$3:$O$189,MATCH('Option B_CCE Model selection'!$B12,'Specified CCE Model Price List'!$E$3:$E$189,0),MATCH('Option B_CCE Model selection'!C$2,'Specified CCE Model Price List'!$A$3:$O$3,0)),"")</f>
        <v/>
      </c>
      <c r="D12" s="32" t="str">
        <f>IFERROR(INDEX('Specified CCE Model Price List'!$A$3:$O$189,MATCH('Option B_CCE Model selection'!$B12,'Specified CCE Model Price List'!$E$3:$E$189,0),MATCH('Option B_CCE Model selection'!D$2,'Specified CCE Model Price List'!$A$3:$O$3,0)),"")</f>
        <v/>
      </c>
      <c r="E12" s="32" t="str">
        <f>IFERROR(INDEX('Specified CCE Model Price List'!$A$3:$O$189,MATCH('Option B_CCE Model selection'!$B12,'Specified CCE Model Price List'!$E$3:$E$189,0),MATCH('Option B_CCE Model selection'!E$2,'Specified CCE Model Price List'!$A$3:$O$3,0)),"")</f>
        <v/>
      </c>
      <c r="F12" s="125" t="str">
        <f>IFERROR(INDEX('Specified CCE Model Price List'!$A$3:$O$189,MATCH('Option B_CCE Model selection'!$B12,'Specified CCE Model Price List'!$E$3:$E$189,0),MATCH('Option B_CCE Model selection'!F$2,'Specified CCE Model Price List'!$A$3:$O$3,0)),"")</f>
        <v/>
      </c>
      <c r="G12" s="54"/>
      <c r="H12" s="114" t="str">
        <f>IFERROR(IF(OR(EXACT(A12,'Specified CCE Model Price List'!$AB$14),EXACT(A12,'Specified CCE Model Price List'!$AB$16),EXACT(A12,'Specified CCE Model Price List'!$AB$17),EXACT(A12,'Specified CCE Model Price List'!$AB$18),EXACT(A12,'Specified CCE Model Price List'!$AB$19),EXACT(A12,'Specified CCE Model Price List'!$AB$20),EXACT(A12,'Specified CCE Model Price List'!$AB$21),EXACT(A12,'Specified CCE Model Price List'!$AB$22),EXACT(A12,'Specified CCE Model Price List'!$AB$23),EXACT(A12,'Specified CCE Model Price List'!$AB$24),EXACT(A12,'Specified CCE Model Price List'!$AB$25),EXACT(A12,'Specified CCE Model Price List'!$AB$26),EXACT(A12,'Specified CCE Model Price List'!$AB$27)),"N/A",G12+F12),"")</f>
        <v/>
      </c>
      <c r="I12" s="75"/>
      <c r="J12" s="76" t="str">
        <f t="shared" si="0"/>
        <v/>
      </c>
      <c r="K12" s="57"/>
      <c r="L12" s="152" t="str">
        <f t="shared" si="1"/>
        <v>_7.</v>
      </c>
    </row>
    <row r="13" spans="1:12" s="26" customFormat="1" ht="27" customHeight="1" x14ac:dyDescent="0.35">
      <c r="A13" s="45" t="s">
        <v>57</v>
      </c>
      <c r="B13" s="42"/>
      <c r="C13" s="29" t="str">
        <f>IFERROR(INDEX('Specified CCE Model Price List'!$A$3:$O$189,MATCH('Option B_CCE Model selection'!$B13,'Specified CCE Model Price List'!$E$3:$E$189,0),MATCH('Option B_CCE Model selection'!C$2,'Specified CCE Model Price List'!$A$3:$O$3,0)),"")</f>
        <v/>
      </c>
      <c r="D13" s="32" t="str">
        <f>IFERROR(INDEX('Specified CCE Model Price List'!$A$3:$O$189,MATCH('Option B_CCE Model selection'!$B13,'Specified CCE Model Price List'!$E$3:$E$189,0),MATCH('Option B_CCE Model selection'!D$2,'Specified CCE Model Price List'!$A$3:$O$3,0)),"")</f>
        <v/>
      </c>
      <c r="E13" s="32" t="str">
        <f>IFERROR(INDEX('Specified CCE Model Price List'!$A$3:$O$189,MATCH('Option B_CCE Model selection'!$B13,'Specified CCE Model Price List'!$E$3:$E$189,0),MATCH('Option B_CCE Model selection'!E$2,'Specified CCE Model Price List'!$A$3:$O$3,0)),"")</f>
        <v/>
      </c>
      <c r="F13" s="125" t="str">
        <f>IFERROR(INDEX('Specified CCE Model Price List'!$A$3:$O$189,MATCH('Option B_CCE Model selection'!$B13,'Specified CCE Model Price List'!$E$3:$E$189,0),MATCH('Option B_CCE Model selection'!F$2,'Specified CCE Model Price List'!$A$3:$O$3,0)),"")</f>
        <v/>
      </c>
      <c r="G13" s="54"/>
      <c r="H13" s="114" t="str">
        <f>IFERROR(IF(OR(EXACT(A13,'Specified CCE Model Price List'!$AB$14),EXACT(A13,'Specified CCE Model Price List'!$AB$16),EXACT(A13,'Specified CCE Model Price List'!$AB$17),EXACT(A13,'Specified CCE Model Price List'!$AB$18),EXACT(A13,'Specified CCE Model Price List'!$AB$19),EXACT(A13,'Specified CCE Model Price List'!$AB$20),EXACT(A13,'Specified CCE Model Price List'!$AB$21),EXACT(A13,'Specified CCE Model Price List'!$AB$22),EXACT(A13,'Specified CCE Model Price List'!$AB$23),EXACT(A13,'Specified CCE Model Price List'!$AB$24),EXACT(A13,'Specified CCE Model Price List'!$AB$25),EXACT(A13,'Specified CCE Model Price List'!$AB$26),EXACT(A13,'Specified CCE Model Price List'!$AB$27)),"N/A",G13+F13),"")</f>
        <v/>
      </c>
      <c r="I13" s="75"/>
      <c r="J13" s="76" t="str">
        <f t="shared" si="0"/>
        <v/>
      </c>
      <c r="K13" s="57"/>
      <c r="L13" s="152" t="str">
        <f t="shared" si="1"/>
        <v>_8.</v>
      </c>
    </row>
    <row r="14" spans="1:12" s="26" customFormat="1" ht="27" customHeight="1" x14ac:dyDescent="0.35">
      <c r="A14" s="46" t="s">
        <v>57</v>
      </c>
      <c r="B14" s="42"/>
      <c r="C14" s="29" t="str">
        <f>IFERROR(INDEX('Specified CCE Model Price List'!$A$3:$O$189,MATCH('Option B_CCE Model selection'!$B14,'Specified CCE Model Price List'!$E$3:$E$189,0),MATCH('Option B_CCE Model selection'!C$2,'Specified CCE Model Price List'!$A$3:$O$3,0)),"")</f>
        <v/>
      </c>
      <c r="D14" s="32" t="str">
        <f>IFERROR(INDEX('Specified CCE Model Price List'!$A$3:$O$189,MATCH('Option B_CCE Model selection'!$B14,'Specified CCE Model Price List'!$E$3:$E$189,0),MATCH('Option B_CCE Model selection'!D$2,'Specified CCE Model Price List'!$A$3:$O$3,0)),"")</f>
        <v/>
      </c>
      <c r="E14" s="32" t="str">
        <f>IFERROR(INDEX('Specified CCE Model Price List'!$A$3:$O$189,MATCH('Option B_CCE Model selection'!$B14,'Specified CCE Model Price List'!$E$3:$E$189,0),MATCH('Option B_CCE Model selection'!E$2,'Specified CCE Model Price List'!$A$3:$O$3,0)),"")</f>
        <v/>
      </c>
      <c r="F14" s="125" t="str">
        <f>IFERROR(INDEX('Specified CCE Model Price List'!$A$3:$O$189,MATCH('Option B_CCE Model selection'!$B14,'Specified CCE Model Price List'!$E$3:$E$189,0),MATCH('Option B_CCE Model selection'!F$2,'Specified CCE Model Price List'!$A$3:$O$3,0)),"")</f>
        <v/>
      </c>
      <c r="G14" s="54"/>
      <c r="H14" s="114" t="str">
        <f>IFERROR(IF(OR(EXACT(A14,'Specified CCE Model Price List'!$AB$14),EXACT(A14,'Specified CCE Model Price List'!$AB$16),EXACT(A14,'Specified CCE Model Price List'!$AB$17),EXACT(A14,'Specified CCE Model Price List'!$AB$18),EXACT(A14,'Specified CCE Model Price List'!$AB$19),EXACT(A14,'Specified CCE Model Price List'!$AB$20),EXACT(A14,'Specified CCE Model Price List'!$AB$21),EXACT(A14,'Specified CCE Model Price List'!$AB$22),EXACT(A14,'Specified CCE Model Price List'!$AB$23),EXACT(A14,'Specified CCE Model Price List'!$AB$24),EXACT(A14,'Specified CCE Model Price List'!$AB$25),EXACT(A14,'Specified CCE Model Price List'!$AB$26),EXACT(A14,'Specified CCE Model Price List'!$AB$27)),"N/A",G14+F14),"")</f>
        <v/>
      </c>
      <c r="I14" s="75"/>
      <c r="J14" s="76" t="str">
        <f t="shared" si="0"/>
        <v/>
      </c>
      <c r="K14" s="57"/>
      <c r="L14" s="152" t="str">
        <f t="shared" si="1"/>
        <v>_8.</v>
      </c>
    </row>
    <row r="15" spans="1:12" s="26" customFormat="1" ht="27" customHeight="1" x14ac:dyDescent="0.35">
      <c r="A15" s="46" t="s">
        <v>58</v>
      </c>
      <c r="B15" s="42"/>
      <c r="C15" s="29" t="str">
        <f>IFERROR(INDEX('Specified CCE Model Price List'!$A$3:$O$189,MATCH('Option B_CCE Model selection'!$B15,'Specified CCE Model Price List'!$E$3:$E$189,0),MATCH('Option B_CCE Model selection'!C$2,'Specified CCE Model Price List'!$A$3:$O$3,0)),"")</f>
        <v/>
      </c>
      <c r="D15" s="32" t="str">
        <f>IFERROR(INDEX('Specified CCE Model Price List'!$A$3:$O$189,MATCH('Option B_CCE Model selection'!$B15,'Specified CCE Model Price List'!$E$3:$E$189,0),MATCH('Option B_CCE Model selection'!D$2,'Specified CCE Model Price List'!$A$3:$O$3,0)),"")</f>
        <v/>
      </c>
      <c r="E15" s="32" t="str">
        <f>IFERROR(INDEX('Specified CCE Model Price List'!$A$3:$O$189,MATCH('Option B_CCE Model selection'!$B15,'Specified CCE Model Price List'!$E$3:$E$189,0),MATCH('Option B_CCE Model selection'!E$2,'Specified CCE Model Price List'!$A$3:$O$3,0)),"")</f>
        <v/>
      </c>
      <c r="F15" s="125" t="str">
        <f>IFERROR(INDEX('Specified CCE Model Price List'!$A$3:$O$189,MATCH('Option B_CCE Model selection'!$B15,'Specified CCE Model Price List'!$E$3:$E$189,0),MATCH('Option B_CCE Model selection'!F$2,'Specified CCE Model Price List'!$A$3:$O$3,0)),"")</f>
        <v/>
      </c>
      <c r="G15" s="54"/>
      <c r="H15" s="114" t="str">
        <f>IFERROR(IF(OR(EXACT(A15,'Specified CCE Model Price List'!$AB$14),EXACT(A15,'Specified CCE Model Price List'!$AB$16),EXACT(A15,'Specified CCE Model Price List'!$AB$17),EXACT(A15,'Specified CCE Model Price List'!$AB$18),EXACT(A15,'Specified CCE Model Price List'!$AB$19),EXACT(A15,'Specified CCE Model Price List'!$AB$20),EXACT(A15,'Specified CCE Model Price List'!$AB$21),EXACT(A15,'Specified CCE Model Price List'!$AB$22),EXACT(A15,'Specified CCE Model Price List'!$AB$23),EXACT(A15,'Specified CCE Model Price List'!$AB$24),EXACT(A15,'Specified CCE Model Price List'!$AB$25),EXACT(A15,'Specified CCE Model Price List'!$AB$26),EXACT(A15,'Specified CCE Model Price List'!$AB$27)),"N/A",G15+F15),"")</f>
        <v/>
      </c>
      <c r="I15" s="75"/>
      <c r="J15" s="76" t="str">
        <f t="shared" si="0"/>
        <v/>
      </c>
      <c r="K15" s="57"/>
      <c r="L15" s="152" t="str">
        <f t="shared" si="1"/>
        <v>_9.</v>
      </c>
    </row>
    <row r="16" spans="1:12" s="26" customFormat="1" ht="27" customHeight="1" x14ac:dyDescent="0.35">
      <c r="A16" s="46" t="s">
        <v>58</v>
      </c>
      <c r="B16" s="42"/>
      <c r="C16" s="29" t="str">
        <f>IFERROR(INDEX('Specified CCE Model Price List'!$A$3:$O$189,MATCH('Option B_CCE Model selection'!$B16,'Specified CCE Model Price List'!$E$3:$E$189,0),MATCH('Option B_CCE Model selection'!C$2,'Specified CCE Model Price List'!$A$3:$O$3,0)),"")</f>
        <v/>
      </c>
      <c r="D16" s="32" t="str">
        <f>IFERROR(INDEX('Specified CCE Model Price List'!$A$3:$O$189,MATCH('Option B_CCE Model selection'!$B16,'Specified CCE Model Price List'!$E$3:$E$189,0),MATCH('Option B_CCE Model selection'!D$2,'Specified CCE Model Price List'!$A$3:$O$3,0)),"")</f>
        <v/>
      </c>
      <c r="E16" s="32" t="str">
        <f>IFERROR(INDEX('Specified CCE Model Price List'!$A$3:$O$189,MATCH('Option B_CCE Model selection'!$B16,'Specified CCE Model Price List'!$E$3:$E$189,0),MATCH('Option B_CCE Model selection'!E$2,'Specified CCE Model Price List'!$A$3:$O$3,0)),"")</f>
        <v/>
      </c>
      <c r="F16" s="125" t="str">
        <f>IFERROR(INDEX('Specified CCE Model Price List'!$A$3:$O$189,MATCH('Option B_CCE Model selection'!$B16,'Specified CCE Model Price List'!$E$3:$E$189,0),MATCH('Option B_CCE Model selection'!F$2,'Specified CCE Model Price List'!$A$3:$O$3,0)),"")</f>
        <v/>
      </c>
      <c r="G16" s="54"/>
      <c r="H16" s="114" t="str">
        <f>IFERROR(IF(OR(EXACT(A16,'Specified CCE Model Price List'!$AB$14),EXACT(A16,'Specified CCE Model Price List'!$AB$16),EXACT(A16,'Specified CCE Model Price List'!$AB$17),EXACT(A16,'Specified CCE Model Price List'!$AB$18),EXACT(A16,'Specified CCE Model Price List'!$AB$19),EXACT(A16,'Specified CCE Model Price List'!$AB$20),EXACT(A16,'Specified CCE Model Price List'!$AB$21),EXACT(A16,'Specified CCE Model Price List'!$AB$22),EXACT(A16,'Specified CCE Model Price List'!$AB$23),EXACT(A16,'Specified CCE Model Price List'!$AB$24),EXACT(A16,'Specified CCE Model Price List'!$AB$25),EXACT(A16,'Specified CCE Model Price List'!$AB$26),EXACT(A16,'Specified CCE Model Price List'!$AB$27)),"N/A",G16+F16),"")</f>
        <v/>
      </c>
      <c r="I16" s="75"/>
      <c r="J16" s="76" t="str">
        <f t="shared" si="0"/>
        <v/>
      </c>
      <c r="K16" s="57"/>
      <c r="L16" s="152" t="str">
        <f t="shared" si="1"/>
        <v>_9.</v>
      </c>
    </row>
    <row r="17" spans="1:12" s="26" customFormat="1" ht="27" customHeight="1" x14ac:dyDescent="0.35">
      <c r="A17" s="46" t="s">
        <v>58</v>
      </c>
      <c r="B17" s="42"/>
      <c r="C17" s="29" t="str">
        <f>IFERROR(INDEX('Specified CCE Model Price List'!$A$3:$O$189,MATCH('Option B_CCE Model selection'!$B17,'Specified CCE Model Price List'!$E$3:$E$189,0),MATCH('Option B_CCE Model selection'!C$2,'Specified CCE Model Price List'!$A$3:$O$3,0)),"")</f>
        <v/>
      </c>
      <c r="D17" s="32" t="str">
        <f>IFERROR(INDEX('Specified CCE Model Price List'!$A$3:$O$189,MATCH('Option B_CCE Model selection'!$B17,'Specified CCE Model Price List'!$E$3:$E$189,0),MATCH('Option B_CCE Model selection'!D$2,'Specified CCE Model Price List'!$A$3:$O$3,0)),"")</f>
        <v/>
      </c>
      <c r="E17" s="32" t="str">
        <f>IFERROR(INDEX('Specified CCE Model Price List'!$A$3:$O$189,MATCH('Option B_CCE Model selection'!$B17,'Specified CCE Model Price List'!$E$3:$E$189,0),MATCH('Option B_CCE Model selection'!E$2,'Specified CCE Model Price List'!$A$3:$O$3,0)),"")</f>
        <v/>
      </c>
      <c r="F17" s="125" t="str">
        <f>IFERROR(INDEX('Specified CCE Model Price List'!$A$3:$O$189,MATCH('Option B_CCE Model selection'!$B17,'Specified CCE Model Price List'!$E$3:$E$189,0),MATCH('Option B_CCE Model selection'!F$2,'Specified CCE Model Price List'!$A$3:$O$3,0)),"")</f>
        <v/>
      </c>
      <c r="G17" s="54"/>
      <c r="H17" s="114" t="str">
        <f>IFERROR(IF(OR(EXACT(A17,'Specified CCE Model Price List'!$AB$14),EXACT(A17,'Specified CCE Model Price List'!$AB$16),EXACT(A17,'Specified CCE Model Price List'!$AB$17),EXACT(A17,'Specified CCE Model Price List'!$AB$18),EXACT(A17,'Specified CCE Model Price List'!$AB$19),EXACT(A17,'Specified CCE Model Price List'!$AB$20),EXACT(A17,'Specified CCE Model Price List'!$AB$21),EXACT(A17,'Specified CCE Model Price List'!$AB$22),EXACT(A17,'Specified CCE Model Price List'!$AB$23),EXACT(A17,'Specified CCE Model Price List'!$AB$24),EXACT(A17,'Specified CCE Model Price List'!$AB$25),EXACT(A17,'Specified CCE Model Price List'!$AB$26),EXACT(A17,'Specified CCE Model Price List'!$AB$27)),"N/A",G17+F17),"")</f>
        <v/>
      </c>
      <c r="I17" s="75"/>
      <c r="J17" s="76" t="str">
        <f t="shared" si="0"/>
        <v/>
      </c>
      <c r="K17" s="57"/>
      <c r="L17" s="152" t="str">
        <f t="shared" si="1"/>
        <v>_9.</v>
      </c>
    </row>
    <row r="18" spans="1:12" s="26" customFormat="1" ht="27" customHeight="1" x14ac:dyDescent="0.35">
      <c r="A18" s="47" t="s">
        <v>59</v>
      </c>
      <c r="B18" s="42"/>
      <c r="C18" s="29" t="str">
        <f>IFERROR(INDEX('Specified CCE Model Price List'!$A$3:$O$189,MATCH('Option B_CCE Model selection'!$B18,'Specified CCE Model Price List'!$E$3:$E$189,0),MATCH('Option B_CCE Model selection'!C$2,'Specified CCE Model Price List'!$A$3:$O$3,0)),"")</f>
        <v/>
      </c>
      <c r="D18" s="32" t="str">
        <f>IFERROR(INDEX('Specified CCE Model Price List'!$A$3:$O$189,MATCH('Option B_CCE Model selection'!$B18,'Specified CCE Model Price List'!$E$3:$E$189,0),MATCH('Option B_CCE Model selection'!D$2,'Specified CCE Model Price List'!$A$3:$O$3,0)),"")</f>
        <v/>
      </c>
      <c r="E18" s="32" t="str">
        <f>IFERROR(INDEX('Specified CCE Model Price List'!$A$3:$O$189,MATCH('Option B_CCE Model selection'!$B18,'Specified CCE Model Price List'!$E$3:$E$189,0),MATCH('Option B_CCE Model selection'!E$2,'Specified CCE Model Price List'!$A$3:$O$3,0)),"")</f>
        <v/>
      </c>
      <c r="F18" s="125" t="str">
        <f>IFERROR(INDEX('Specified CCE Model Price List'!$A$3:$O$189,MATCH('Option B_CCE Model selection'!$B18,'Specified CCE Model Price List'!$E$3:$E$189,0),MATCH('Option B_CCE Model selection'!F$2,'Specified CCE Model Price List'!$A$3:$O$3,0)),"")</f>
        <v/>
      </c>
      <c r="G18" s="54"/>
      <c r="H18" s="114" t="str">
        <f>IFERROR(IF(OR(EXACT(A18,'Specified CCE Model Price List'!$AB$14),EXACT(A18,'Specified CCE Model Price List'!$AB$16),EXACT(A18,'Specified CCE Model Price List'!$AB$17),EXACT(A18,'Specified CCE Model Price List'!$AB$18),EXACT(A18,'Specified CCE Model Price List'!$AB$19),EXACT(A18,'Specified CCE Model Price List'!$AB$20),EXACT(A18,'Specified CCE Model Price List'!$AB$21),EXACT(A18,'Specified CCE Model Price List'!$AB$22),EXACT(A18,'Specified CCE Model Price List'!$AB$23),EXACT(A18,'Specified CCE Model Price List'!$AB$24),EXACT(A18,'Specified CCE Model Price List'!$AB$25),EXACT(A18,'Specified CCE Model Price List'!$AB$26),EXACT(A18,'Specified CCE Model Price List'!$AB$27)),"N/A",G18+F18),"")</f>
        <v/>
      </c>
      <c r="I18" s="75"/>
      <c r="J18" s="76" t="str">
        <f t="shared" si="0"/>
        <v/>
      </c>
      <c r="K18" s="57"/>
      <c r="L18" s="152" t="str">
        <f t="shared" si="1"/>
        <v>_10</v>
      </c>
    </row>
    <row r="19" spans="1:12" s="26" customFormat="1" ht="27" customHeight="1" x14ac:dyDescent="0.35">
      <c r="A19" s="47" t="s">
        <v>59</v>
      </c>
      <c r="B19" s="42"/>
      <c r="C19" s="29" t="str">
        <f>IFERROR(INDEX('Specified CCE Model Price List'!$A$3:$O$189,MATCH('Option B_CCE Model selection'!$B19,'Specified CCE Model Price List'!$E$3:$E$189,0),MATCH('Option B_CCE Model selection'!C$2,'Specified CCE Model Price List'!$A$3:$O$3,0)),"")</f>
        <v/>
      </c>
      <c r="D19" s="32" t="str">
        <f>IFERROR(INDEX('Specified CCE Model Price List'!$A$3:$O$189,MATCH('Option B_CCE Model selection'!$B19,'Specified CCE Model Price List'!$E$3:$E$189,0),MATCH('Option B_CCE Model selection'!D$2,'Specified CCE Model Price List'!$A$3:$O$3,0)),"")</f>
        <v/>
      </c>
      <c r="E19" s="32" t="str">
        <f>IFERROR(INDEX('Specified CCE Model Price List'!$A$3:$O$189,MATCH('Option B_CCE Model selection'!$B19,'Specified CCE Model Price List'!$E$3:$E$189,0),MATCH('Option B_CCE Model selection'!E$2,'Specified CCE Model Price List'!$A$3:$O$3,0)),"")</f>
        <v/>
      </c>
      <c r="F19" s="125" t="str">
        <f>IFERROR(INDEX('Specified CCE Model Price List'!$A$3:$O$189,MATCH('Option B_CCE Model selection'!$B19,'Specified CCE Model Price List'!$E$3:$E$189,0),MATCH('Option B_CCE Model selection'!F$2,'Specified CCE Model Price List'!$A$3:$O$3,0)),"")</f>
        <v/>
      </c>
      <c r="G19" s="54"/>
      <c r="H19" s="114" t="str">
        <f>IFERROR(IF(OR(EXACT(A19,'Specified CCE Model Price List'!$AB$14),EXACT(A19,'Specified CCE Model Price List'!$AB$16),EXACT(A19,'Specified CCE Model Price List'!$AB$17),EXACT(A19,'Specified CCE Model Price List'!$AB$18),EXACT(A19,'Specified CCE Model Price List'!$AB$19),EXACT(A19,'Specified CCE Model Price List'!$AB$20),EXACT(A19,'Specified CCE Model Price List'!$AB$21),EXACT(A19,'Specified CCE Model Price List'!$AB$22),EXACT(A19,'Specified CCE Model Price List'!$AB$23),EXACT(A19,'Specified CCE Model Price List'!$AB$24),EXACT(A19,'Specified CCE Model Price List'!$AB$25),EXACT(A19,'Specified CCE Model Price List'!$AB$26),EXACT(A19,'Specified CCE Model Price List'!$AB$27)),"N/A",G19+F19),"")</f>
        <v/>
      </c>
      <c r="I19" s="75"/>
      <c r="J19" s="76" t="str">
        <f t="shared" si="0"/>
        <v/>
      </c>
      <c r="K19" s="57"/>
      <c r="L19" s="152" t="str">
        <f t="shared" si="1"/>
        <v>_10</v>
      </c>
    </row>
    <row r="20" spans="1:12" s="26" customFormat="1" ht="27" customHeight="1" x14ac:dyDescent="0.35">
      <c r="A20" s="48" t="s">
        <v>60</v>
      </c>
      <c r="B20" s="42"/>
      <c r="C20" s="29" t="str">
        <f>IFERROR(INDEX('Specified CCE Model Price List'!$A$3:$O$189,MATCH('Option B_CCE Model selection'!$B20,'Specified CCE Model Price List'!$E$3:$E$189,0),MATCH('Option B_CCE Model selection'!C$2,'Specified CCE Model Price List'!$A$3:$O$3,0)),"")</f>
        <v/>
      </c>
      <c r="D20" s="32" t="str">
        <f>IFERROR(INDEX('Specified CCE Model Price List'!$A$3:$O$189,MATCH('Option B_CCE Model selection'!$B20,'Specified CCE Model Price List'!$E$3:$E$189,0),MATCH('Option B_CCE Model selection'!D$2,'Specified CCE Model Price List'!$A$3:$O$3,0)),"")</f>
        <v/>
      </c>
      <c r="E20" s="32" t="str">
        <f>IFERROR(INDEX('Specified CCE Model Price List'!$A$3:$O$189,MATCH('Option B_CCE Model selection'!$B20,'Specified CCE Model Price List'!$E$3:$E$189,0),MATCH('Option B_CCE Model selection'!E$2,'Specified CCE Model Price List'!$A$3:$O$3,0)),"")</f>
        <v/>
      </c>
      <c r="F20" s="125" t="str">
        <f>IFERROR(INDEX('Specified CCE Model Price List'!$A$3:$O$189,MATCH('Option B_CCE Model selection'!$B20,'Specified CCE Model Price List'!$E$3:$E$189,0),MATCH('Option B_CCE Model selection'!F$2,'Specified CCE Model Price List'!$A$3:$O$3,0)),"")</f>
        <v/>
      </c>
      <c r="G20" s="165"/>
      <c r="H20" s="114" t="str">
        <f>IFERROR(IF(OR(EXACT(A20,'Specified CCE Model Price List'!$AB$14),EXACT(A20,'Specified CCE Model Price List'!$AB$16),EXACT(A20,'Specified CCE Model Price List'!$AB$17),EXACT(A20,'Specified CCE Model Price List'!$AB$18),EXACT(A20,'Specified CCE Model Price List'!$AB$19),EXACT(A20,'Specified CCE Model Price List'!$AB$20),EXACT(A20,'Specified CCE Model Price List'!$AB$21),EXACT(A20,'Specified CCE Model Price List'!$AB$22),EXACT(A20,'Specified CCE Model Price List'!$AB$23),EXACT(A20,'Specified CCE Model Price List'!$AB$24),EXACT(A20,'Specified CCE Model Price List'!$AB$25),EXACT(A20,'Specified CCE Model Price List'!$AB$26),EXACT(A20,'Specified CCE Model Price List'!$AB$27)),"N/A",G20+F20),"")</f>
        <v>N/A</v>
      </c>
      <c r="I20" s="75"/>
      <c r="J20" s="76" t="str">
        <f t="shared" si="0"/>
        <v/>
      </c>
      <c r="K20" s="57"/>
      <c r="L20" s="152" t="str">
        <f t="shared" si="1"/>
        <v>_11</v>
      </c>
    </row>
    <row r="21" spans="1:12" s="26" customFormat="1" ht="27" customHeight="1" x14ac:dyDescent="0.35">
      <c r="A21" s="49" t="s">
        <v>61</v>
      </c>
      <c r="B21" s="42"/>
      <c r="C21" s="29" t="str">
        <f>IFERROR(INDEX('Specified CCE Model Price List'!$A$3:$O$189,MATCH('Option B_CCE Model selection'!$B21,'Specified CCE Model Price List'!$E$3:$E$189,0),MATCH('Option B_CCE Model selection'!C$2,'Specified CCE Model Price List'!$A$3:$O$3,0)),"")</f>
        <v/>
      </c>
      <c r="D21" s="32" t="str">
        <f>IFERROR(INDEX('Specified CCE Model Price List'!$A$3:$O$189,MATCH('Option B_CCE Model selection'!$B21,'Specified CCE Model Price List'!$E$3:$E$189,0),MATCH('Option B_CCE Model selection'!D$2,'Specified CCE Model Price List'!$A$3:$O$3,0)),"")</f>
        <v/>
      </c>
      <c r="E21" s="32" t="str">
        <f>IFERROR(INDEX('Specified CCE Model Price List'!$A$3:$O$189,MATCH('Option B_CCE Model selection'!$B21,'Specified CCE Model Price List'!$E$3:$E$189,0),MATCH('Option B_CCE Model selection'!E$2,'Specified CCE Model Price List'!$A$3:$O$3,0)),"")</f>
        <v/>
      </c>
      <c r="F21" s="125" t="str">
        <f>IFERROR(INDEX('Specified CCE Model Price List'!$A$3:$O$189,MATCH('Option B_CCE Model selection'!$B21,'Specified CCE Model Price List'!$E$3:$E$189,0),MATCH('Option B_CCE Model selection'!F$2,'Specified CCE Model Price List'!$A$3:$O$3,0)),"")</f>
        <v/>
      </c>
      <c r="G21" s="54"/>
      <c r="H21" s="114" t="str">
        <f>IFERROR(IF(OR(EXACT(A21,'Specified CCE Model Price List'!$AB$14),EXACT(A21,'Specified CCE Model Price List'!$AB$16),EXACT(A21,'Specified CCE Model Price List'!$AB$17),EXACT(A21,'Specified CCE Model Price List'!$AB$18),EXACT(A21,'Specified CCE Model Price List'!$AB$19),EXACT(A21,'Specified CCE Model Price List'!$AB$20),EXACT(A21,'Specified CCE Model Price List'!$AB$21),EXACT(A21,'Specified CCE Model Price List'!$AB$22),EXACT(A21,'Specified CCE Model Price List'!$AB$23),EXACT(A21,'Specified CCE Model Price List'!$AB$24),EXACT(A21,'Specified CCE Model Price List'!$AB$25),EXACT(A21,'Specified CCE Model Price List'!$AB$26),EXACT(A21,'Specified CCE Model Price List'!$AB$27)),"N/A",G21+F21),"")</f>
        <v/>
      </c>
      <c r="I21" s="75"/>
      <c r="J21" s="76" t="str">
        <f t="shared" si="0"/>
        <v/>
      </c>
      <c r="K21" s="57"/>
      <c r="L21" s="152" t="str">
        <f t="shared" si="1"/>
        <v>_12</v>
      </c>
    </row>
    <row r="22" spans="1:12" s="26" customFormat="1" ht="27" customHeight="1" x14ac:dyDescent="0.35">
      <c r="A22" s="49" t="s">
        <v>61</v>
      </c>
      <c r="B22" s="42"/>
      <c r="C22" s="29" t="str">
        <f>IFERROR(INDEX('Specified CCE Model Price List'!$A$3:$O$189,MATCH('Option B_CCE Model selection'!$B22,'Specified CCE Model Price List'!$E$3:$E$189,0),MATCH('Option B_CCE Model selection'!C$2,'Specified CCE Model Price List'!$A$3:$O$3,0)),"")</f>
        <v/>
      </c>
      <c r="D22" s="32" t="str">
        <f>IFERROR(INDEX('Specified CCE Model Price List'!$A$3:$O$189,MATCH('Option B_CCE Model selection'!$B22,'Specified CCE Model Price List'!$E$3:$E$189,0),MATCH('Option B_CCE Model selection'!D$2,'Specified CCE Model Price List'!$A$3:$O$3,0)),"")</f>
        <v/>
      </c>
      <c r="E22" s="32" t="str">
        <f>IFERROR(INDEX('Specified CCE Model Price List'!$A$3:$O$189,MATCH('Option B_CCE Model selection'!$B22,'Specified CCE Model Price List'!$E$3:$E$189,0),MATCH('Option B_CCE Model selection'!E$2,'Specified CCE Model Price List'!$A$3:$O$3,0)),"")</f>
        <v/>
      </c>
      <c r="F22" s="125" t="str">
        <f>IFERROR(INDEX('Specified CCE Model Price List'!$A$3:$O$189,MATCH('Option B_CCE Model selection'!$B22,'Specified CCE Model Price List'!$E$3:$E$189,0),MATCH('Option B_CCE Model selection'!F$2,'Specified CCE Model Price List'!$A$3:$O$3,0)),"")</f>
        <v/>
      </c>
      <c r="G22" s="54"/>
      <c r="H22" s="114" t="str">
        <f>IFERROR(IF(OR(EXACT(A22,'Specified CCE Model Price List'!$AB$14),EXACT(A22,'Specified CCE Model Price List'!$AB$16),EXACT(A22,'Specified CCE Model Price List'!$AB$17),EXACT(A22,'Specified CCE Model Price List'!$AB$18),EXACT(A22,'Specified CCE Model Price List'!$AB$19),EXACT(A22,'Specified CCE Model Price List'!$AB$20),EXACT(A22,'Specified CCE Model Price List'!$AB$21),EXACT(A22,'Specified CCE Model Price List'!$AB$22),EXACT(A22,'Specified CCE Model Price List'!$AB$23),EXACT(A22,'Specified CCE Model Price List'!$AB$24),EXACT(A22,'Specified CCE Model Price List'!$AB$25),EXACT(A22,'Specified CCE Model Price List'!$AB$26),EXACT(A22,'Specified CCE Model Price List'!$AB$27)),"N/A",G22+F22),"")</f>
        <v/>
      </c>
      <c r="I22" s="75"/>
      <c r="J22" s="76" t="str">
        <f t="shared" si="0"/>
        <v/>
      </c>
      <c r="K22" s="57"/>
      <c r="L22" s="152" t="str">
        <f t="shared" si="1"/>
        <v>_12</v>
      </c>
    </row>
    <row r="23" spans="1:12" s="26" customFormat="1" ht="27" customHeight="1" x14ac:dyDescent="0.35">
      <c r="A23" s="49" t="s">
        <v>62</v>
      </c>
      <c r="B23" s="42"/>
      <c r="C23" s="29" t="str">
        <f>IFERROR(INDEX('Specified CCE Model Price List'!$A$3:$O$189,MATCH('Option B_CCE Model selection'!$B23,'Specified CCE Model Price List'!$E$3:$E$189,0),MATCH('Option B_CCE Model selection'!C$2,'Specified CCE Model Price List'!$A$3:$O$3,0)),"")</f>
        <v/>
      </c>
      <c r="D23" s="151" t="str">
        <f>IFERROR(INDEX('Specified CCE Model Price List'!$A$3:$O$189,MATCH('Option B_CCE Model selection'!$B23,'Specified CCE Model Price List'!$E$3:$E$189,0),MATCH('Option B_CCE Model selection'!D$2,'Specified CCE Model Price List'!$A$3:$O$3,0)),"")</f>
        <v/>
      </c>
      <c r="E23" s="32" t="str">
        <f>IFERROR(INDEX('Specified CCE Model Price List'!$A$3:$O$189,MATCH('Option B_CCE Model selection'!$B23,'Specified CCE Model Price List'!$E$3:$E$189,0),MATCH('Option B_CCE Model selection'!E$2,'Specified CCE Model Price List'!$A$3:$O$3,0)),"")</f>
        <v/>
      </c>
      <c r="F23" s="125" t="str">
        <f>IFERROR(INDEX('Specified CCE Model Price List'!$A$3:$O$189,MATCH('Option B_CCE Model selection'!$B23,'Specified CCE Model Price List'!$E$3:$E$189,0),MATCH('Option B_CCE Model selection'!F$2,'Specified CCE Model Price List'!$A$3:$O$3,0)),"")</f>
        <v/>
      </c>
      <c r="G23" s="165"/>
      <c r="H23" s="114" t="str">
        <f>IFERROR(IF(OR(EXACT(A23,'Specified CCE Model Price List'!$AB$14),EXACT(A23,'Specified CCE Model Price List'!$AB$16),EXACT(A23,'Specified CCE Model Price List'!$AB$17),EXACT(A23,'Specified CCE Model Price List'!$AB$18),EXACT(A23,'Specified CCE Model Price List'!$AB$19),EXACT(A23,'Specified CCE Model Price List'!$AB$20),EXACT(A23,'Specified CCE Model Price List'!$AB$21),EXACT(A23,'Specified CCE Model Price List'!$AB$22),EXACT(A23,'Specified CCE Model Price List'!$AB$23),EXACT(A23,'Specified CCE Model Price List'!$AB$24),EXACT(A23,'Specified CCE Model Price List'!$AB$25),EXACT(A23,'Specified CCE Model Price List'!$AB$26),EXACT(A23,'Specified CCE Model Price List'!$AB$27)),"N/A",G23+F23),"")</f>
        <v>N/A</v>
      </c>
      <c r="I23" s="75"/>
      <c r="J23" s="76" t="str">
        <f t="shared" si="0"/>
        <v/>
      </c>
      <c r="K23" s="57"/>
      <c r="L23" s="152" t="str">
        <f t="shared" si="1"/>
        <v>_13</v>
      </c>
    </row>
    <row r="24" spans="1:12" s="26" customFormat="1" ht="27" customHeight="1" x14ac:dyDescent="0.35">
      <c r="A24" s="49" t="s">
        <v>63</v>
      </c>
      <c r="B24" s="42"/>
      <c r="C24" s="29" t="str">
        <f>IFERROR(INDEX('Specified CCE Model Price List'!$A$3:$O$189,MATCH('Option B_CCE Model selection'!$B24,'Specified CCE Model Price List'!$E$3:$E$189,0),MATCH('Option B_CCE Model selection'!C$2,'Specified CCE Model Price List'!$A$3:$O$3,0)),"")</f>
        <v/>
      </c>
      <c r="D24" s="151" t="str">
        <f>IFERROR(INDEX('Specified CCE Model Price List'!$A$3:$O$189,MATCH('Option B_CCE Model selection'!$B24,'Specified CCE Model Price List'!$E$3:$E$189,0),MATCH('Option B_CCE Model selection'!D$2,'Specified CCE Model Price List'!$A$3:$O$3,0)),"")</f>
        <v/>
      </c>
      <c r="E24" s="32" t="str">
        <f>IFERROR(INDEX('Specified CCE Model Price List'!$A$3:$O$189,MATCH('Option B_CCE Model selection'!$B24,'Specified CCE Model Price List'!$E$3:$E$189,0),MATCH('Option B_CCE Model selection'!E$2,'Specified CCE Model Price List'!$A$3:$O$3,0)),"")</f>
        <v/>
      </c>
      <c r="F24" s="125" t="str">
        <f>IFERROR(INDEX('Specified CCE Model Price List'!$A$3:$O$189,MATCH('Option B_CCE Model selection'!$B24,'Specified CCE Model Price List'!$E$3:$E$189,0),MATCH('Option B_CCE Model selection'!F$2,'Specified CCE Model Price List'!$A$3:$O$3,0)),"")</f>
        <v/>
      </c>
      <c r="G24" s="165"/>
      <c r="H24" s="114" t="str">
        <f>IFERROR(IF(OR(EXACT(A24,'Specified CCE Model Price List'!$AB$14),EXACT(A24,'Specified CCE Model Price List'!$AB$16),EXACT(A24,'Specified CCE Model Price List'!$AB$17),EXACT(A24,'Specified CCE Model Price List'!$AB$18),EXACT(A24,'Specified CCE Model Price List'!$AB$19),EXACT(A24,'Specified CCE Model Price List'!$AB$20),EXACT(A24,'Specified CCE Model Price List'!$AB$21),EXACT(A24,'Specified CCE Model Price List'!$AB$22),EXACT(A24,'Specified CCE Model Price List'!$AB$23),EXACT(A24,'Specified CCE Model Price List'!$AB$24),EXACT(A24,'Specified CCE Model Price List'!$AB$25),EXACT(A24,'Specified CCE Model Price List'!$AB$26),EXACT(A24,'Specified CCE Model Price List'!$AB$27)),"N/A",G24+F24),"")</f>
        <v>N/A</v>
      </c>
      <c r="I24" s="75"/>
      <c r="J24" s="76" t="str">
        <f t="shared" si="0"/>
        <v/>
      </c>
      <c r="K24" s="57"/>
      <c r="L24" s="152" t="str">
        <f t="shared" si="1"/>
        <v>_14</v>
      </c>
    </row>
    <row r="25" spans="1:12" s="26" customFormat="1" ht="27" customHeight="1" x14ac:dyDescent="0.35">
      <c r="A25" s="50" t="s">
        <v>64</v>
      </c>
      <c r="B25" s="42"/>
      <c r="C25" s="29" t="str">
        <f>IFERROR(INDEX('Specified CCE Model Price List'!$A$3:$O$189,MATCH('Option B_CCE Model selection'!$B25,'Specified CCE Model Price List'!$E$3:$E$189,0),MATCH('Option B_CCE Model selection'!C$2,'Specified CCE Model Price List'!$A$3:$O$3,0)),"")</f>
        <v/>
      </c>
      <c r="D25" s="151" t="str">
        <f>IFERROR(INDEX('Specified CCE Model Price List'!$A$3:$O$189,MATCH('Option B_CCE Model selection'!$B25,'Specified CCE Model Price List'!$E$3:$E$189,0),MATCH('Option B_CCE Model selection'!D$2,'Specified CCE Model Price List'!$A$3:$O$3,0)),"")</f>
        <v/>
      </c>
      <c r="E25" s="32" t="str">
        <f>IFERROR(INDEX('Specified CCE Model Price List'!$A$3:$O$189,MATCH('Option B_CCE Model selection'!$B25,'Specified CCE Model Price List'!$E$3:$E$189,0),MATCH('Option B_CCE Model selection'!E$2,'Specified CCE Model Price List'!$A$3:$O$3,0)),"")</f>
        <v/>
      </c>
      <c r="F25" s="125" t="str">
        <f>IFERROR(INDEX('Specified CCE Model Price List'!$A$3:$O$189,MATCH('Option B_CCE Model selection'!$B25,'Specified CCE Model Price List'!$E$3:$E$189,0),MATCH('Option B_CCE Model selection'!F$2,'Specified CCE Model Price List'!$A$3:$O$3,0)),"")</f>
        <v/>
      </c>
      <c r="G25" s="165"/>
      <c r="H25" s="114" t="str">
        <f>IFERROR(IF(OR(EXACT(A25,'Specified CCE Model Price List'!$AB$14),EXACT(A25,'Specified CCE Model Price List'!$AB$16),EXACT(A25,'Specified CCE Model Price List'!$AB$17),EXACT(A25,'Specified CCE Model Price List'!$AB$18),EXACT(A25,'Specified CCE Model Price List'!$AB$19),EXACT(A25,'Specified CCE Model Price List'!$AB$20),EXACT(A25,'Specified CCE Model Price List'!$AB$21),EXACT(A25,'Specified CCE Model Price List'!$AB$22),EXACT(A25,'Specified CCE Model Price List'!$AB$23),EXACT(A25,'Specified CCE Model Price List'!$AB$24),EXACT(A25,'Specified CCE Model Price List'!$AB$25),EXACT(A25,'Specified CCE Model Price List'!$AB$26),EXACT(A25,'Specified CCE Model Price List'!$AB$27)),"N/A",G25+F25),"")</f>
        <v>N/A</v>
      </c>
      <c r="I25" s="75"/>
      <c r="J25" s="76" t="str">
        <f t="shared" si="0"/>
        <v/>
      </c>
      <c r="K25" s="57"/>
      <c r="L25" s="152" t="str">
        <f t="shared" si="1"/>
        <v>_15</v>
      </c>
    </row>
    <row r="26" spans="1:12" s="26" customFormat="1" ht="27" customHeight="1" x14ac:dyDescent="0.35">
      <c r="A26" s="50" t="s">
        <v>65</v>
      </c>
      <c r="B26" s="42"/>
      <c r="C26" s="29" t="str">
        <f>IFERROR(INDEX('Specified CCE Model Price List'!$A$3:$O$189,MATCH('Option B_CCE Model selection'!$B26,'Specified CCE Model Price List'!$E$3:$E$189,0),MATCH('Option B_CCE Model selection'!C$2,'Specified CCE Model Price List'!$A$3:$O$3,0)),"")</f>
        <v/>
      </c>
      <c r="D26" s="151" t="str">
        <f>IFERROR(INDEX('Specified CCE Model Price List'!$A$3:$O$189,MATCH('Option B_CCE Model selection'!$B26,'Specified CCE Model Price List'!$E$3:$E$189,0),MATCH('Option B_CCE Model selection'!D$2,'Specified CCE Model Price List'!$A$3:$O$3,0)),"")</f>
        <v/>
      </c>
      <c r="E26" s="32" t="str">
        <f>IFERROR(INDEX('Specified CCE Model Price List'!$A$3:$O$189,MATCH('Option B_CCE Model selection'!$B26,'Specified CCE Model Price List'!$E$3:$E$189,0),MATCH('Option B_CCE Model selection'!E$2,'Specified CCE Model Price List'!$A$3:$O$3,0)),"")</f>
        <v/>
      </c>
      <c r="F26" s="125" t="str">
        <f>IFERROR(INDEX('Specified CCE Model Price List'!$A$3:$O$189,MATCH('Option B_CCE Model selection'!$B26,'Specified CCE Model Price List'!$E$3:$E$189,0),MATCH('Option B_CCE Model selection'!F$2,'Specified CCE Model Price List'!$A$3:$O$3,0)),"")</f>
        <v/>
      </c>
      <c r="G26" s="165"/>
      <c r="H26" s="114" t="str">
        <f>IFERROR(IF(OR(EXACT(A26,'Specified CCE Model Price List'!$AB$14),EXACT(A26,'Specified CCE Model Price List'!$AB$16),EXACT(A26,'Specified CCE Model Price List'!$AB$17),EXACT(A26,'Specified CCE Model Price List'!$AB$18),EXACT(A26,'Specified CCE Model Price List'!$AB$19),EXACT(A26,'Specified CCE Model Price List'!$AB$20),EXACT(A26,'Specified CCE Model Price List'!$AB$21),EXACT(A26,'Specified CCE Model Price List'!$AB$22),EXACT(A26,'Specified CCE Model Price List'!$AB$23),EXACT(A26,'Specified CCE Model Price List'!$AB$24),EXACT(A26,'Specified CCE Model Price List'!$AB$25),EXACT(A26,'Specified CCE Model Price List'!$AB$26),EXACT(A26,'Specified CCE Model Price List'!$AB$27)),"N/A",G26+F26),"")</f>
        <v>N/A</v>
      </c>
      <c r="I26" s="75"/>
      <c r="J26" s="76" t="str">
        <f t="shared" si="0"/>
        <v/>
      </c>
      <c r="K26" s="57"/>
      <c r="L26" s="152" t="str">
        <f t="shared" si="1"/>
        <v>_16</v>
      </c>
    </row>
    <row r="27" spans="1:12" s="26" customFormat="1" ht="27" customHeight="1" x14ac:dyDescent="0.35">
      <c r="A27" s="51" t="s">
        <v>66</v>
      </c>
      <c r="B27" s="42"/>
      <c r="C27" s="29" t="str">
        <f>IFERROR(INDEX('Specified CCE Model Price List'!$A$3:$O$189,MATCH('Option B_CCE Model selection'!$B27,'Specified CCE Model Price List'!$E$3:$E$189,0),MATCH('Option B_CCE Model selection'!C$2,'Specified CCE Model Price List'!$A$3:$O$3,0)),"")</f>
        <v/>
      </c>
      <c r="D27" s="32" t="str">
        <f>IFERROR(INDEX('Specified CCE Model Price List'!$A$3:$O$189,MATCH('Option B_CCE Model selection'!$B27,'Specified CCE Model Price List'!$E$3:$E$189,0),MATCH('Option B_CCE Model selection'!D$2,'Specified CCE Model Price List'!$A$3:$O$3,0)),"")</f>
        <v/>
      </c>
      <c r="E27" s="32" t="str">
        <f>IFERROR(INDEX('Specified CCE Model Price List'!$A$3:$O$189,MATCH('Option B_CCE Model selection'!$B27,'Specified CCE Model Price List'!$E$3:$E$189,0),MATCH('Option B_CCE Model selection'!E$2,'Specified CCE Model Price List'!$A$3:$O$3,0)),"")</f>
        <v/>
      </c>
      <c r="F27" s="125" t="str">
        <f>IFERROR(INDEX('Specified CCE Model Price List'!$A$3:$O$189,MATCH('Option B_CCE Model selection'!$B27,'Specified CCE Model Price List'!$E$3:$E$189,0),MATCH('Option B_CCE Model selection'!F$2,'Specified CCE Model Price List'!$A$3:$O$3,0)),"")</f>
        <v/>
      </c>
      <c r="G27" s="165"/>
      <c r="H27" s="114" t="str">
        <f>IFERROR(IF(OR(EXACT(A27,'Specified CCE Model Price List'!$AB$14),EXACT(A27,'Specified CCE Model Price List'!$AB$16),EXACT(A27,'Specified CCE Model Price List'!$AB$17),EXACT(A27,'Specified CCE Model Price List'!$AB$18),EXACT(A27,'Specified CCE Model Price List'!$AB$19),EXACT(A27,'Specified CCE Model Price List'!$AB$20),EXACT(A27,'Specified CCE Model Price List'!$AB$21),EXACT(A27,'Specified CCE Model Price List'!$AB$22),EXACT(A27,'Specified CCE Model Price List'!$AB$23),EXACT(A27,'Specified CCE Model Price List'!$AB$24),EXACT(A27,'Specified CCE Model Price List'!$AB$25),EXACT(A27,'Specified CCE Model Price List'!$AB$26),EXACT(A27,'Specified CCE Model Price List'!$AB$27)),"N/A",G27+F27),"")</f>
        <v>N/A</v>
      </c>
      <c r="I27" s="75"/>
      <c r="J27" s="76" t="str">
        <f t="shared" si="0"/>
        <v/>
      </c>
      <c r="K27" s="57"/>
      <c r="L27" s="152" t="str">
        <f t="shared" si="1"/>
        <v>_17</v>
      </c>
    </row>
    <row r="28" spans="1:12" s="26" customFormat="1" ht="27" customHeight="1" x14ac:dyDescent="0.35">
      <c r="A28" s="52" t="s">
        <v>67</v>
      </c>
      <c r="B28" s="42"/>
      <c r="C28" s="29" t="str">
        <f>IFERROR(INDEX('Specified CCE Model Price List'!$A$3:$O$189,MATCH('Option B_CCE Model selection'!$B28,'Specified CCE Model Price List'!$E$3:$E$189,0),MATCH('Option B_CCE Model selection'!C$2,'Specified CCE Model Price List'!$A$3:$O$3,0)),"")</f>
        <v/>
      </c>
      <c r="D28" s="32" t="str">
        <f>IFERROR(INDEX('Specified CCE Model Price List'!$A$3:$O$189,MATCH('Option B_CCE Model selection'!$B28,'Specified CCE Model Price List'!$E$3:$E$189,0),MATCH('Option B_CCE Model selection'!D$2,'Specified CCE Model Price List'!$A$3:$O$3,0)),"")</f>
        <v/>
      </c>
      <c r="E28" s="32" t="str">
        <f>IFERROR(INDEX('Specified CCE Model Price List'!$A$3:$O$189,MATCH('Option B_CCE Model selection'!$B28,'Specified CCE Model Price List'!$E$3:$E$189,0),MATCH('Option B_CCE Model selection'!E$2,'Specified CCE Model Price List'!$A$3:$O$3,0)),"")</f>
        <v/>
      </c>
      <c r="F28" s="185" t="str">
        <f>IFERROR(INDEX('Specified CCE Model Price List'!$A$3:$O$189,MATCH('Option B_CCE Model selection'!$B28,'Specified CCE Model Price List'!$E$3:$E$189,0),MATCH('Option B_CCE Model selection'!F$2,'Specified CCE Model Price List'!$A$3:$O$3,0)),"")</f>
        <v/>
      </c>
      <c r="G28" s="165"/>
      <c r="H28" s="114" t="str">
        <f>IFERROR(IF(OR(EXACT(A28,'Specified CCE Model Price List'!$AB$14),EXACT(A28,'Specified CCE Model Price List'!$AB$16),EXACT(A28,'Specified CCE Model Price List'!$AB$17),EXACT(A28,'Specified CCE Model Price List'!$AB$18),EXACT(A28,'Specified CCE Model Price List'!$AB$19),EXACT(A28,'Specified CCE Model Price List'!$AB$20),EXACT(A28,'Specified CCE Model Price List'!$AB$21),EXACT(A28,'Specified CCE Model Price List'!$AB$22),EXACT(A28,'Specified CCE Model Price List'!$AB$23),EXACT(A28,'Specified CCE Model Price List'!$AB$24),EXACT(A28,'Specified CCE Model Price List'!$AB$25),EXACT(A28,'Specified CCE Model Price List'!$AB$26),EXACT(A28,'Specified CCE Model Price List'!$AB$27)),"N/A",G28+F28),"")</f>
        <v>N/A</v>
      </c>
      <c r="I28" s="75"/>
      <c r="J28" s="76" t="str">
        <f t="shared" si="0"/>
        <v/>
      </c>
      <c r="K28" s="57"/>
      <c r="L28" s="152" t="str">
        <f t="shared" si="1"/>
        <v>_18</v>
      </c>
    </row>
    <row r="29" spans="1:12" s="26" customFormat="1" ht="27" customHeight="1" x14ac:dyDescent="0.35">
      <c r="A29" s="53" t="s">
        <v>68</v>
      </c>
      <c r="B29" s="42"/>
      <c r="C29" s="29" t="str">
        <f>IFERROR(INDEX('Specified CCE Model Price List'!$A$3:$O$189,MATCH('Option B_CCE Model selection'!$B29,'Specified CCE Model Price List'!$E$3:$E$189,0),MATCH('Option B_CCE Model selection'!C$2,'Specified CCE Model Price List'!$A$3:$O$3,0)),"")</f>
        <v/>
      </c>
      <c r="D29" s="32" t="str">
        <f>IFERROR(INDEX('Specified CCE Model Price List'!$A$3:$O$189,MATCH('Option B_CCE Model selection'!$B29,'Specified CCE Model Price List'!$E$3:$E$189,0),MATCH('Option B_CCE Model selection'!D$2,'Specified CCE Model Price List'!$A$3:$O$3,0)),"")</f>
        <v/>
      </c>
      <c r="E29" s="32" t="str">
        <f>IFERROR(INDEX('Specified CCE Model Price List'!$A$3:$O$189,MATCH('Option B_CCE Model selection'!$B29,'Specified CCE Model Price List'!$E$3:$E$189,0),MATCH('Option B_CCE Model selection'!E$2,'Specified CCE Model Price List'!$A$3:$O$3,0)),"")</f>
        <v/>
      </c>
      <c r="F29" s="185" t="str">
        <f>IFERROR(INDEX('Specified CCE Model Price List'!$A$3:$O$189,MATCH('Option B_CCE Model selection'!$B29,'Specified CCE Model Price List'!$E$3:$E$189,0),MATCH('Option B_CCE Model selection'!F$2,'Specified CCE Model Price List'!$A$3:$O$3,0)),"")</f>
        <v/>
      </c>
      <c r="G29" s="165"/>
      <c r="H29" s="114" t="str">
        <f>IFERROR(IF(OR(EXACT(A29,'Specified CCE Model Price List'!$AB$14),EXACT(A29,'Specified CCE Model Price List'!$AB$16),EXACT(A29,'Specified CCE Model Price List'!$AB$17),EXACT(A29,'Specified CCE Model Price List'!$AB$18),EXACT(A29,'Specified CCE Model Price List'!$AB$19),EXACT(A29,'Specified CCE Model Price List'!$AB$20),EXACT(A29,'Specified CCE Model Price List'!$AB$21),EXACT(A29,'Specified CCE Model Price List'!$AB$22),EXACT(A29,'Specified CCE Model Price List'!$AB$23),EXACT(A29,'Specified CCE Model Price List'!$AB$24),EXACT(A29,'Specified CCE Model Price List'!$AB$25),EXACT(A29,'Specified CCE Model Price List'!$AB$26),EXACT(A29,'Specified CCE Model Price List'!$AB$27)),"N/A",G29+F29),"")</f>
        <v>N/A</v>
      </c>
      <c r="I29" s="75"/>
      <c r="J29" s="76" t="str">
        <f t="shared" si="0"/>
        <v/>
      </c>
      <c r="K29" s="57"/>
      <c r="L29" s="152" t="str">
        <f t="shared" si="1"/>
        <v>_19</v>
      </c>
    </row>
    <row r="30" spans="1:12" s="26" customFormat="1" ht="27" customHeight="1" x14ac:dyDescent="0.35">
      <c r="A30" s="53" t="s">
        <v>69</v>
      </c>
      <c r="B30" s="42"/>
      <c r="C30" s="29" t="str">
        <f>IFERROR(INDEX('Specified CCE Model Price List'!$A$3:$O$189,MATCH('Option B_CCE Model selection'!$B30,'Specified CCE Model Price List'!$E$3:$E$189,0),MATCH('Option B_CCE Model selection'!C$2,'Specified CCE Model Price List'!$A$3:$O$3,0)),"")</f>
        <v/>
      </c>
      <c r="D30" s="32" t="str">
        <f>IFERROR(INDEX('Specified CCE Model Price List'!$A$3:$O$189,MATCH('Option B_CCE Model selection'!$B30,'Specified CCE Model Price List'!$E$3:$E$189,0),MATCH('Option B_CCE Model selection'!D$2,'Specified CCE Model Price List'!$A$3:$O$3,0)),"")</f>
        <v/>
      </c>
      <c r="E30" s="32" t="str">
        <f>IFERROR(INDEX('Specified CCE Model Price List'!$A$3:$O$189,MATCH('Option B_CCE Model selection'!$B30,'Specified CCE Model Price List'!$E$3:$E$189,0),MATCH('Option B_CCE Model selection'!E$2,'Specified CCE Model Price List'!$A$3:$O$3,0)),"")</f>
        <v/>
      </c>
      <c r="F30" s="185" t="str">
        <f>IFERROR(INDEX('Specified CCE Model Price List'!$A$3:$O$189,MATCH('Option B_CCE Model selection'!$B30,'Specified CCE Model Price List'!$E$3:$E$189,0),MATCH('Option B_CCE Model selection'!F$2,'Specified CCE Model Price List'!$A$3:$O$3,0)),"")</f>
        <v/>
      </c>
      <c r="G30" s="165"/>
      <c r="H30" s="114" t="str">
        <f>IFERROR(IF(OR(EXACT(A30,'Specified CCE Model Price List'!$AB$14),EXACT(A30,'Specified CCE Model Price List'!$AB$16),EXACT(A30,'Specified CCE Model Price List'!$AB$17),EXACT(A30,'Specified CCE Model Price List'!$AB$18),EXACT(A30,'Specified CCE Model Price List'!$AB$19),EXACT(A30,'Specified CCE Model Price List'!$AB$20),EXACT(A30,'Specified CCE Model Price List'!$AB$21),EXACT(A30,'Specified CCE Model Price List'!$AB$22),EXACT(A30,'Specified CCE Model Price List'!$AB$23),EXACT(A30,'Specified CCE Model Price List'!$AB$24),EXACT(A30,'Specified CCE Model Price List'!$AB$25),EXACT(A30,'Specified CCE Model Price List'!$AB$26),EXACT(A30,'Specified CCE Model Price List'!$AB$27)),"N/A",G30+F30),"")</f>
        <v>N/A</v>
      </c>
      <c r="I30" s="75"/>
      <c r="J30" s="76" t="str">
        <f t="shared" si="0"/>
        <v/>
      </c>
      <c r="K30" s="57"/>
      <c r="L30" s="152" t="str">
        <f t="shared" si="1"/>
        <v>_20</v>
      </c>
    </row>
    <row r="31" spans="1:12" s="26" customFormat="1" ht="27" customHeight="1" x14ac:dyDescent="0.35">
      <c r="A31" s="117" t="s">
        <v>70</v>
      </c>
      <c r="B31" s="42"/>
      <c r="C31" s="29" t="str">
        <f>IFERROR(INDEX('Specified CCE Model Price List'!$A$3:$O$189,MATCH('Option B_CCE Model selection'!$B31,'Specified CCE Model Price List'!$E$3:$E$189,0),MATCH('Option B_CCE Model selection'!C$2,'Specified CCE Model Price List'!$A$3:$O$3,0)),"")</f>
        <v/>
      </c>
      <c r="D31" s="32" t="str">
        <f>IFERROR(INDEX('Specified CCE Model Price List'!$A$3:$O$189,MATCH('Option B_CCE Model selection'!$B31,'Specified CCE Model Price List'!$E$3:$E$189,0),MATCH('Option B_CCE Model selection'!D$2,'Specified CCE Model Price List'!$A$3:$O$3,0)),"")</f>
        <v/>
      </c>
      <c r="E31" s="32" t="str">
        <f>IFERROR(INDEX('Specified CCE Model Price List'!$A$3:$O$189,MATCH('Option B_CCE Model selection'!$B31,'Specified CCE Model Price List'!$E$3:$E$189,0),MATCH('Option B_CCE Model selection'!E$2,'Specified CCE Model Price List'!$A$3:$O$3,0)),"")</f>
        <v/>
      </c>
      <c r="F31" s="185" t="str">
        <f>IFERROR(INDEX('Specified CCE Model Price List'!$A$3:$O$189,MATCH('Option B_CCE Model selection'!$B31,'Specified CCE Model Price List'!$E$3:$E$189,0),MATCH('Option B_CCE Model selection'!F$2,'Specified CCE Model Price List'!$A$3:$O$3,0)),"")</f>
        <v/>
      </c>
      <c r="G31" s="165"/>
      <c r="H31" s="114" t="str">
        <f>IFERROR(IF(OR(EXACT(A31,'Specified CCE Model Price List'!$AB$14),EXACT(A31,'Specified CCE Model Price List'!$AB$16),EXACT(A31,'Specified CCE Model Price List'!$AB$17),EXACT(A31,'Specified CCE Model Price List'!$AB$18),EXACT(A31,'Specified CCE Model Price List'!$AB$19),EXACT(A31,'Specified CCE Model Price List'!$AB$20),EXACT(A31,'Specified CCE Model Price List'!$AB$21),EXACT(A31,'Specified CCE Model Price List'!$AB$22),EXACT(A31,'Specified CCE Model Price List'!$AB$23),EXACT(A31,'Specified CCE Model Price List'!$AB$24),EXACT(A31,'Specified CCE Model Price List'!$AB$25),EXACT(A31,'Specified CCE Model Price List'!$AB$26),EXACT(A31,'Specified CCE Model Price List'!$AB$27)),"N/A",G31+F31),"")</f>
        <v>N/A</v>
      </c>
      <c r="I31" s="75"/>
      <c r="J31" s="76" t="str">
        <f t="shared" si="0"/>
        <v/>
      </c>
      <c r="K31" s="57"/>
      <c r="L31" s="152" t="str">
        <f t="shared" si="1"/>
        <v>_21</v>
      </c>
    </row>
    <row r="32" spans="1:12" s="26" customFormat="1" ht="27" customHeight="1" x14ac:dyDescent="0.35">
      <c r="A32" s="117" t="s">
        <v>71</v>
      </c>
      <c r="B32" s="42"/>
      <c r="C32" s="29" t="str">
        <f>IFERROR(INDEX('Specified CCE Model Price List'!$A$3:$O$189,MATCH('Option B_CCE Model selection'!$B32,'Specified CCE Model Price List'!$E$3:$E$189,0),MATCH('Option B_CCE Model selection'!C$2,'Specified CCE Model Price List'!$A$3:$O$3,0)),"")</f>
        <v/>
      </c>
      <c r="D32" s="32" t="str">
        <f>IFERROR(INDEX('Specified CCE Model Price List'!$A$3:$O$189,MATCH('Option B_CCE Model selection'!$B32,'Specified CCE Model Price List'!$E$3:$E$189,0),MATCH('Option B_CCE Model selection'!D$2,'Specified CCE Model Price List'!$A$3:$O$3,0)),"")</f>
        <v/>
      </c>
      <c r="E32" s="32" t="str">
        <f>IFERROR(INDEX('Specified CCE Model Price List'!$A$3:$O$189,MATCH('Option B_CCE Model selection'!$B32,'Specified CCE Model Price List'!$E$3:$E$189,0),MATCH('Option B_CCE Model selection'!E$2,'Specified CCE Model Price List'!$A$3:$O$3,0)),"")</f>
        <v/>
      </c>
      <c r="F32" s="185" t="str">
        <f>IFERROR(INDEX('Specified CCE Model Price List'!$A$3:$O$189,MATCH('Option B_CCE Model selection'!$B32,'Specified CCE Model Price List'!$E$3:$E$189,0),MATCH('Option B_CCE Model selection'!F$2,'Specified CCE Model Price List'!$A$3:$O$3,0)),"")</f>
        <v/>
      </c>
      <c r="G32" s="165"/>
      <c r="H32" s="114" t="str">
        <f>IFERROR(IF(OR(EXACT(A32,'Specified CCE Model Price List'!$AB$14),EXACT(A32,'Specified CCE Model Price List'!$AB$16),EXACT(A32,'Specified CCE Model Price List'!$AB$17),EXACT(A32,'Specified CCE Model Price List'!$AB$18),EXACT(A32,'Specified CCE Model Price List'!$AB$19),EXACT(A32,'Specified CCE Model Price List'!$AB$20),EXACT(A32,'Specified CCE Model Price List'!$AB$21),EXACT(A32,'Specified CCE Model Price List'!$AB$22),EXACT(A32,'Specified CCE Model Price List'!$AB$23),EXACT(A32,'Specified CCE Model Price List'!$AB$24),EXACT(A32,'Specified CCE Model Price List'!$AB$25),EXACT(A32,'Specified CCE Model Price List'!$AB$26),EXACT(A32,'Specified CCE Model Price List'!$AB$27)),"N/A",G32+F32),"")</f>
        <v>N/A</v>
      </c>
      <c r="I32" s="75"/>
      <c r="J32" s="76" t="str">
        <f t="shared" si="0"/>
        <v/>
      </c>
      <c r="K32" s="57"/>
      <c r="L32" s="152" t="str">
        <f t="shared" si="1"/>
        <v>_22</v>
      </c>
    </row>
    <row r="33" spans="1:12" s="26" customFormat="1" ht="27" customHeight="1" x14ac:dyDescent="0.35">
      <c r="A33" s="117" t="s">
        <v>72</v>
      </c>
      <c r="B33" s="42"/>
      <c r="C33" s="29"/>
      <c r="D33" s="32"/>
      <c r="E33" s="32"/>
      <c r="F33" s="185"/>
      <c r="G33" s="165"/>
      <c r="H33" s="114" t="str">
        <f>IFERROR(IF(OR(EXACT(A33,'Specified CCE Model Price List'!$AB$14),EXACT(A33,'Specified CCE Model Price List'!$AB$16),EXACT(A33,'Specified CCE Model Price List'!$AB$17),EXACT(A33,'Specified CCE Model Price List'!$AB$18),EXACT(A33,'Specified CCE Model Price List'!$AB$19),EXACT(A33,'Specified CCE Model Price List'!$AB$20),EXACT(A33,'Specified CCE Model Price List'!$AB$21),EXACT(A33,'Specified CCE Model Price List'!$AB$22),EXACT(A33,'Specified CCE Model Price List'!$AB$23),EXACT(A33,'Specified CCE Model Price List'!$AB$24),EXACT(A33,'Specified CCE Model Price List'!$AB$25),EXACT(A33,'Specified CCE Model Price List'!$AB$26),EXACT(A33,'Specified CCE Model Price List'!$AB$27)),"N/A",G33+F33),"")</f>
        <v>N/A</v>
      </c>
      <c r="I33" s="75"/>
      <c r="J33" s="76"/>
      <c r="K33" s="57"/>
      <c r="L33" s="152"/>
    </row>
    <row r="34" spans="1:12" s="26" customFormat="1" ht="27" customHeight="1" x14ac:dyDescent="0.35">
      <c r="A34" s="117" t="s">
        <v>73</v>
      </c>
      <c r="B34" s="42"/>
      <c r="C34" s="29" t="str">
        <f>IFERROR(INDEX('Specified CCE Model Price List'!$A$3:$O$189,MATCH('Option B_CCE Model selection'!$B34,'Specified CCE Model Price List'!$E$3:$E$189,0),MATCH('Option B_CCE Model selection'!C$2,'Specified CCE Model Price List'!$A$3:$O$3,0)),"")</f>
        <v/>
      </c>
      <c r="D34" s="32" t="str">
        <f>IFERROR(INDEX('Specified CCE Model Price List'!$A$3:$O$189,MATCH('Option B_CCE Model selection'!$B34,'Specified CCE Model Price List'!$E$3:$E$189,0),MATCH('Option B_CCE Model selection'!D$2,'Specified CCE Model Price List'!$A$3:$O$3,0)),"")</f>
        <v/>
      </c>
      <c r="E34" s="32" t="str">
        <f>IFERROR(INDEX('Specified CCE Model Price List'!$A$3:$O$189,MATCH('Option B_CCE Model selection'!$B34,'Specified CCE Model Price List'!$E$3:$E$189,0),MATCH('Option B_CCE Model selection'!E$2,'Specified CCE Model Price List'!$A$3:$O$3,0)),"")</f>
        <v/>
      </c>
      <c r="F34" s="185" t="str">
        <f>IFERROR(INDEX('Specified CCE Model Price List'!$A$3:$O$189,MATCH('Option B_CCE Model selection'!$B34,'Specified CCE Model Price List'!$E$3:$E$189,0),MATCH('Option B_CCE Model selection'!F$2,'Specified CCE Model Price List'!$A$3:$O$3,0)),"")</f>
        <v/>
      </c>
      <c r="G34" s="165"/>
      <c r="H34" s="114" t="str">
        <f>IFERROR(IF(OR(EXACT(A34,'Specified CCE Model Price List'!$AB$14),EXACT(A34,'Specified CCE Model Price List'!$AB$16),EXACT(A34,'Specified CCE Model Price List'!$AB$17),EXACT(A34,'Specified CCE Model Price List'!$AB$18),EXACT(A34,'Specified CCE Model Price List'!$AB$19),EXACT(A34,'Specified CCE Model Price List'!$AB$20),EXACT(A34,'Specified CCE Model Price List'!$AB$21),EXACT(A34,'Specified CCE Model Price List'!$AB$22),EXACT(A34,'Specified CCE Model Price List'!$AB$23),EXACT(A34,'Specified CCE Model Price List'!$AB$24),EXACT(A34,'Specified CCE Model Price List'!$AB$25),EXACT(A34,'Specified CCE Model Price List'!$AB$26),EXACT(A34,'Specified CCE Model Price List'!$AB$27)),"N/A",G34+F34),"")</f>
        <v>N/A</v>
      </c>
      <c r="I34" s="75"/>
      <c r="J34" s="76" t="str">
        <f t="shared" si="0"/>
        <v/>
      </c>
      <c r="K34" s="57"/>
      <c r="L34" s="152" t="str">
        <f t="shared" si="1"/>
        <v>_24</v>
      </c>
    </row>
    <row r="35" spans="1:12" s="26" customFormat="1" ht="14.5" x14ac:dyDescent="0.35">
      <c r="A35" s="323" t="s">
        <v>74</v>
      </c>
      <c r="B35" s="324"/>
      <c r="C35" s="324"/>
      <c r="D35" s="324"/>
      <c r="E35" s="324"/>
      <c r="F35" s="324"/>
      <c r="G35" s="324"/>
      <c r="H35" s="324"/>
      <c r="I35" s="340">
        <f>SUM(J4:J34)-SUMIF(L4:L34,"_3.",J4:J34)-SUMIF(L4:L34,"_4.",J4:J34)</f>
        <v>0</v>
      </c>
      <c r="J35" s="341"/>
      <c r="K35" s="60"/>
      <c r="L35" s="57"/>
    </row>
    <row r="36" spans="1:12" ht="14.5" x14ac:dyDescent="0.35">
      <c r="D36"/>
      <c r="E36"/>
      <c r="F36"/>
      <c r="G36"/>
      <c r="H36"/>
      <c r="I36"/>
      <c r="J36"/>
      <c r="K36"/>
      <c r="L36"/>
    </row>
    <row r="37" spans="1:12" s="26" customFormat="1" ht="15" customHeight="1" x14ac:dyDescent="0.35">
      <c r="A37" s="318" t="s">
        <v>258</v>
      </c>
      <c r="B37" s="319"/>
      <c r="C37" s="319"/>
      <c r="D37" s="319"/>
      <c r="E37" s="319"/>
      <c r="F37" s="319"/>
      <c r="G37" s="319"/>
      <c r="H37" s="320"/>
      <c r="I37" s="321">
        <v>1000</v>
      </c>
      <c r="J37" s="322"/>
      <c r="K37" s="60"/>
      <c r="L37" s="57"/>
    </row>
    <row r="38" spans="1:12" s="26" customFormat="1" ht="15" customHeight="1" x14ac:dyDescent="0.35">
      <c r="A38" s="318" t="s">
        <v>259</v>
      </c>
      <c r="B38" s="319"/>
      <c r="C38" s="319"/>
      <c r="D38" s="319"/>
      <c r="E38" s="319"/>
      <c r="F38" s="319"/>
      <c r="G38" s="319"/>
      <c r="H38" s="320"/>
      <c r="I38" s="321">
        <v>150</v>
      </c>
      <c r="J38" s="322"/>
      <c r="K38" s="60"/>
      <c r="L38" s="57"/>
    </row>
    <row r="39" spans="1:12" s="26" customFormat="1" ht="15" customHeight="1" x14ac:dyDescent="0.35">
      <c r="A39" s="318" t="s">
        <v>260</v>
      </c>
      <c r="B39" s="319"/>
      <c r="C39" s="319"/>
      <c r="D39" s="319"/>
      <c r="E39" s="319"/>
      <c r="F39" s="319"/>
      <c r="G39" s="319"/>
      <c r="H39" s="320"/>
      <c r="I39" s="321">
        <v>150</v>
      </c>
      <c r="J39" s="322"/>
      <c r="K39" s="60"/>
      <c r="L39" s="57"/>
    </row>
    <row r="40" spans="1:12" s="26" customFormat="1" ht="15" customHeight="1" x14ac:dyDescent="0.35">
      <c r="A40" s="318" t="s">
        <v>261</v>
      </c>
      <c r="B40" s="319"/>
      <c r="C40" s="319"/>
      <c r="D40" s="319"/>
      <c r="E40" s="319"/>
      <c r="F40" s="319"/>
      <c r="G40" s="319"/>
      <c r="H40" s="320"/>
      <c r="I40" s="321">
        <v>150</v>
      </c>
      <c r="J40" s="322"/>
      <c r="K40" s="60"/>
      <c r="L40" s="57"/>
    </row>
    <row r="41" spans="1:12" s="26" customFormat="1" ht="15" customHeight="1" x14ac:dyDescent="0.35">
      <c r="A41" s="318" t="s">
        <v>262</v>
      </c>
      <c r="B41" s="319"/>
      <c r="C41" s="319"/>
      <c r="D41" s="319"/>
      <c r="E41" s="319"/>
      <c r="F41" s="319"/>
      <c r="G41" s="319"/>
      <c r="H41" s="320"/>
      <c r="I41" s="321">
        <v>2</v>
      </c>
      <c r="J41" s="322"/>
      <c r="K41" s="60"/>
      <c r="L41" s="57"/>
    </row>
    <row r="42" spans="1:12" s="26" customFormat="1" ht="15" customHeight="1" x14ac:dyDescent="0.35">
      <c r="A42" s="318" t="s">
        <v>263</v>
      </c>
      <c r="B42" s="319"/>
      <c r="C42" s="319"/>
      <c r="D42" s="319"/>
      <c r="E42" s="319"/>
      <c r="F42" s="319"/>
      <c r="G42" s="319"/>
      <c r="H42" s="320"/>
      <c r="I42" s="321">
        <v>10</v>
      </c>
      <c r="J42" s="322"/>
      <c r="K42" s="60"/>
      <c r="L42" s="57"/>
    </row>
    <row r="43" spans="1:12" s="26" customFormat="1" ht="15" customHeight="1" x14ac:dyDescent="0.35">
      <c r="A43" s="318" t="s">
        <v>264</v>
      </c>
      <c r="B43" s="319"/>
      <c r="C43" s="319"/>
      <c r="D43" s="319"/>
      <c r="E43" s="319"/>
      <c r="F43" s="319"/>
      <c r="G43" s="319"/>
      <c r="H43" s="320"/>
      <c r="I43" s="321">
        <v>60</v>
      </c>
      <c r="J43" s="322"/>
      <c r="K43" s="60"/>
      <c r="L43" s="57"/>
    </row>
    <row r="44" spans="1:12" s="26" customFormat="1" ht="15" customHeight="1" x14ac:dyDescent="0.35">
      <c r="A44" s="318" t="s">
        <v>265</v>
      </c>
      <c r="B44" s="319"/>
      <c r="C44" s="319"/>
      <c r="D44" s="319"/>
      <c r="E44" s="319"/>
      <c r="F44" s="319"/>
      <c r="G44" s="319"/>
      <c r="H44" s="320"/>
      <c r="I44" s="361">
        <v>0.1</v>
      </c>
      <c r="J44" s="362"/>
      <c r="K44" s="60"/>
      <c r="L44" s="57"/>
    </row>
    <row r="45" spans="1:12" ht="15" customHeight="1" x14ac:dyDescent="0.35">
      <c r="A45" s="358" t="s">
        <v>75</v>
      </c>
      <c r="B45" s="359"/>
      <c r="C45" s="359"/>
      <c r="D45" s="359"/>
      <c r="E45" s="359"/>
      <c r="F45" s="359"/>
      <c r="G45" s="359"/>
      <c r="H45" s="360"/>
      <c r="I45" s="347">
        <f>(I37*SUM(I$4:I$6))+(I38*SUM($I$9:$I$19))+(I39*I20)+(I40*SUM($I$21:$I$22))+(I41*SUM($I$23:$I$24))+(I42*SUM($I$25:$I$26))+(I43*$I$27)+(I44*$I$28)</f>
        <v>0</v>
      </c>
      <c r="J45" s="348"/>
    </row>
    <row r="46" spans="1:12" s="60" customFormat="1" ht="14.5" x14ac:dyDescent="0.35">
      <c r="D46" s="58"/>
      <c r="E46" s="58"/>
      <c r="F46" s="58"/>
      <c r="G46" s="58"/>
      <c r="H46" s="58"/>
      <c r="I46" s="58"/>
      <c r="J46" s="58"/>
    </row>
    <row r="47" spans="1:12" s="26" customFormat="1" ht="15" customHeight="1" x14ac:dyDescent="0.35">
      <c r="A47" s="342" t="s">
        <v>76</v>
      </c>
      <c r="B47" s="343"/>
      <c r="C47" s="343"/>
      <c r="D47" s="343"/>
      <c r="E47" s="343"/>
      <c r="F47" s="343"/>
      <c r="G47" s="343"/>
      <c r="H47" s="343"/>
      <c r="I47" s="340">
        <f>I35*1.06+I45</f>
        <v>0</v>
      </c>
      <c r="J47" s="341"/>
      <c r="K47" s="60"/>
      <c r="L47" s="57"/>
    </row>
    <row r="48" spans="1:12" ht="14.5" x14ac:dyDescent="0.35"/>
    <row r="49" spans="1:12" ht="15" customHeight="1" x14ac:dyDescent="0.35">
      <c r="A49" s="334" t="s">
        <v>77</v>
      </c>
      <c r="B49" s="335"/>
      <c r="C49" s="335"/>
      <c r="D49" s="335"/>
      <c r="E49" s="335"/>
      <c r="F49" s="335"/>
      <c r="G49" s="335"/>
      <c r="H49" s="336"/>
      <c r="I49" s="354"/>
      <c r="J49" s="355"/>
    </row>
    <row r="50" spans="1:12" ht="15" customHeight="1" x14ac:dyDescent="0.35">
      <c r="A50" s="337" t="s">
        <v>78</v>
      </c>
      <c r="B50" s="338"/>
      <c r="C50" s="338"/>
      <c r="D50" s="338"/>
      <c r="E50" s="338"/>
      <c r="F50" s="338"/>
      <c r="G50" s="338"/>
      <c r="H50" s="339"/>
      <c r="I50" s="347">
        <f>I35*I$49</f>
        <v>0</v>
      </c>
      <c r="J50" s="348"/>
    </row>
    <row r="51" spans="1:12" ht="14.5" x14ac:dyDescent="0.35">
      <c r="D51"/>
      <c r="E51"/>
      <c r="F51"/>
      <c r="G51"/>
      <c r="H51"/>
      <c r="I51"/>
      <c r="J51"/>
      <c r="K51"/>
      <c r="L51"/>
    </row>
    <row r="52" spans="1:12" ht="15.75" customHeight="1" x14ac:dyDescent="0.35">
      <c r="A52" s="349" t="s">
        <v>79</v>
      </c>
      <c r="B52" s="350"/>
      <c r="C52" s="350"/>
      <c r="D52" s="350"/>
      <c r="E52" s="350"/>
      <c r="F52" s="350"/>
      <c r="G52" s="350"/>
      <c r="H52" s="350"/>
      <c r="I52" s="365">
        <f>SUMIF(L4:L34,"_3.",J4:J34)+SUMIF(L4:L34,"_4.",J4:J34)</f>
        <v>0</v>
      </c>
      <c r="J52" s="366"/>
    </row>
    <row r="53" spans="1:12" ht="14.5" x14ac:dyDescent="0.35">
      <c r="A53" s="351" t="s">
        <v>239</v>
      </c>
      <c r="B53" s="351"/>
      <c r="C53" s="351"/>
      <c r="D53" s="351"/>
      <c r="E53" s="351"/>
      <c r="F53" s="351"/>
      <c r="G53" s="351"/>
      <c r="H53" s="351"/>
      <c r="I53" s="354"/>
      <c r="J53" s="355"/>
    </row>
    <row r="54" spans="1:12" ht="14.5" x14ac:dyDescent="0.35">
      <c r="A54" s="344" t="s">
        <v>240</v>
      </c>
      <c r="B54" s="345"/>
      <c r="C54" s="345"/>
      <c r="D54" s="345"/>
      <c r="E54" s="345"/>
      <c r="F54" s="345"/>
      <c r="G54" s="345"/>
      <c r="H54" s="346"/>
      <c r="I54" s="347">
        <f>I52*I53</f>
        <v>0</v>
      </c>
      <c r="J54" s="348"/>
    </row>
    <row r="55" spans="1:12" ht="27" customHeight="1" thickBot="1" x14ac:dyDescent="0.4">
      <c r="D55"/>
      <c r="E55"/>
      <c r="F55"/>
      <c r="G55"/>
      <c r="H55"/>
      <c r="I55"/>
      <c r="J55"/>
    </row>
    <row r="56" spans="1:12" ht="27" customHeight="1" thickBot="1" x14ac:dyDescent="0.4">
      <c r="A56" s="329" t="s">
        <v>80</v>
      </c>
      <c r="B56" s="330"/>
      <c r="C56" s="330"/>
      <c r="D56" s="330"/>
      <c r="E56" s="330"/>
      <c r="F56" s="330"/>
      <c r="G56" s="330"/>
      <c r="H56" s="331"/>
      <c r="I56" s="332">
        <f>I47+I50++I52+I54</f>
        <v>0</v>
      </c>
      <c r="J56" s="333"/>
    </row>
  </sheetData>
  <sheetProtection algorithmName="SHA-512" hashValue="XzSkGvxQt4a1cC3YEWqkUGXwhOJ8cWUwy/0CMj6w88SHjCh8/v4vd6M5mPKtyNBJne+wyO1tSp5++bwJwdQEfQ==" saltValue="8TAInQ/TqFCSPFXhSt8SHw==" spinCount="100000" sheet="1" sort="0" autoFilter="0" pivotTables="0"/>
  <dataConsolidate link="1"/>
  <mergeCells count="35">
    <mergeCell ref="A53:H53"/>
    <mergeCell ref="I53:J53"/>
    <mergeCell ref="I54:J54"/>
    <mergeCell ref="A56:H56"/>
    <mergeCell ref="I56:J56"/>
    <mergeCell ref="A54:H54"/>
    <mergeCell ref="A52:H52"/>
    <mergeCell ref="I52:J52"/>
    <mergeCell ref="A47:H47"/>
    <mergeCell ref="I47:J47"/>
    <mergeCell ref="A49:H49"/>
    <mergeCell ref="I49:J49"/>
    <mergeCell ref="A50:H50"/>
    <mergeCell ref="I50:J50"/>
    <mergeCell ref="A45:H45"/>
    <mergeCell ref="I45:J45"/>
    <mergeCell ref="I1:J1"/>
    <mergeCell ref="A35:H35"/>
    <mergeCell ref="I35:J35"/>
    <mergeCell ref="A37:H37"/>
    <mergeCell ref="I37:J37"/>
    <mergeCell ref="A38:H38"/>
    <mergeCell ref="I38:J38"/>
    <mergeCell ref="A39:H39"/>
    <mergeCell ref="I39:J39"/>
    <mergeCell ref="A40:H40"/>
    <mergeCell ref="I40:J40"/>
    <mergeCell ref="A41:H41"/>
    <mergeCell ref="I41:J41"/>
    <mergeCell ref="A42:H42"/>
    <mergeCell ref="I42:J42"/>
    <mergeCell ref="A43:H43"/>
    <mergeCell ref="I43:J43"/>
    <mergeCell ref="A44:H44"/>
    <mergeCell ref="I44:J44"/>
  </mergeCells>
  <conditionalFormatting sqref="C4:F34 H4:H34">
    <cfRule type="cellIs" dxfId="109" priority="94" operator="equal">
      <formula>"N/A"</formula>
    </cfRule>
  </conditionalFormatting>
  <dataValidations count="3">
    <dataValidation type="list" allowBlank="1" showInputMessage="1" showErrorMessage="1" sqref="B4:B34" xr:uid="{DD860F83-72F0-419C-9764-337E683612A6}">
      <formula1>INDIRECT(SUBSTITUTE(A4," ",""))</formula1>
    </dataValidation>
    <dataValidation type="list" allowBlank="1" showInputMessage="1" showErrorMessage="1" sqref="A4:A34" xr:uid="{1CF3C97D-3F7E-4AE3-B033-45F5B53D2F87}">
      <formula1>typeofequipment</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148C090D-8959-4286-B97D-7A9A055F968E}">
      <formula1>200</formula1>
      <formula2>38000</formula2>
    </dataValidation>
  </dataValidations>
  <pageMargins left="0.7" right="0.7" top="0.75" bottom="0.75" header="0.3" footer="0.3"/>
  <pageSetup scale="36" fitToHeight="0" orientation="landscape" r:id="rId1"/>
  <ignoredErrors>
    <ignoredError sqref="L34 L4:L32" unlockedFormula="1"/>
  </ignoredErrors>
  <extLst>
    <ext xmlns:x14="http://schemas.microsoft.com/office/spreadsheetml/2009/9/main" uri="{78C0D931-6437-407d-A8EE-F0AAD7539E65}">
      <x14:conditionalFormattings>
        <x14:conditionalFormatting xmlns:xm="http://schemas.microsoft.com/office/excel/2006/main">
          <x14:cfRule type="cellIs" priority="23" operator="equal" id="{ACA80CC0-D28D-4401-9E1E-FE51353B83BC}">
            <xm:f>'Specified CCE Model Price List'!$AB$4</xm:f>
            <x14:dxf>
              <fill>
                <patternFill>
                  <bgColor theme="5" tint="0.79998168889431442"/>
                </patternFill>
              </fill>
            </x14:dxf>
          </x14:cfRule>
          <x14:cfRule type="cellIs" priority="24" operator="equal" id="{A8135426-C25B-4E7F-97E7-E1D48BD12B37}">
            <xm:f>'Specified CCE Model Price List'!$AB$5</xm:f>
            <x14:dxf>
              <fill>
                <patternFill>
                  <bgColor theme="4" tint="0.79998168889431442"/>
                </patternFill>
              </fill>
            </x14:dxf>
          </x14:cfRule>
          <x14:cfRule type="cellIs" priority="25" operator="equal" id="{B3E66EF6-C56E-4A24-8C40-96A115753110}">
            <xm:f>'Specified CCE Model Price List'!$AB$6</xm:f>
            <x14:dxf>
              <fill>
                <patternFill>
                  <bgColor theme="3" tint="0.59996337778862885"/>
                </patternFill>
              </fill>
            </x14:dxf>
          </x14:cfRule>
          <x14:cfRule type="cellIs" priority="26" operator="equal" id="{F84F1D7D-B923-4202-B934-22B93E61F20D}">
            <xm:f>'Specified CCE Model Price List'!$AB$7</xm:f>
            <x14:dxf>
              <font>
                <color theme="0"/>
              </font>
              <fill>
                <patternFill>
                  <bgColor theme="5" tint="-0.24994659260841701"/>
                </patternFill>
              </fill>
            </x14:dxf>
          </x14:cfRule>
          <xm:sqref>A4:A34</xm:sqref>
        </x14:conditionalFormatting>
        <x14:conditionalFormatting xmlns:xm="http://schemas.microsoft.com/office/excel/2006/main">
          <x14:cfRule type="expression" priority="4999" id="{FA6D11E4-B847-4489-B950-DB941CCC2729}">
            <xm:f>OR(A1='Specified CCE Model Price List'!$AB$14,A1='Specified CCE Model Price List'!$AB$17,A1='Specified CCE Model Price List'!$AB$19,A1='Specified CCE Model Price List'!#REF!,A1='Specified CCE Model Price List'!$AB$22)</xm:f>
            <x14:dxf>
              <font>
                <color theme="1"/>
              </font>
              <fill>
                <patternFill>
                  <bgColor theme="1" tint="0.499984740745262"/>
                </patternFill>
              </fill>
            </x14:dxf>
          </x14:cfRule>
          <xm:sqref>G1:G3</xm:sqref>
        </x14:conditionalFormatting>
        <x14:conditionalFormatting xmlns:xm="http://schemas.microsoft.com/office/excel/2006/main">
          <x14:cfRule type="cellIs" priority="5000" operator="equal" id="{6E22A14A-367C-4D9B-92BA-1A0FA5F350E4}">
            <xm:f>'Specified CCE Model Price List'!$AB$22</xm:f>
            <x14:dxf>
              <fill>
                <patternFill>
                  <bgColor rgb="FFFFFF00"/>
                </patternFill>
              </fill>
            </x14:dxf>
          </x14:cfRule>
          <x14:cfRule type="cellIs" priority="5001" operator="equal" id="{5684F7B7-36A1-48FB-8C62-A0EB34B9C116}">
            <xm:f>'Specified CCE Model Price List'!$AB$27</xm:f>
            <x14:dxf>
              <font>
                <color theme="0"/>
              </font>
              <fill>
                <patternFill>
                  <bgColor rgb="FF7030A0"/>
                </patternFill>
              </fill>
            </x14:dxf>
          </x14:cfRule>
          <x14:cfRule type="cellIs" priority="5002" operator="equal" id="{572D1C65-53C7-4704-9762-9421A61B4193}">
            <xm:f>'Specified CCE Model Price List'!$AB$26</xm:f>
            <x14:dxf>
              <font>
                <color theme="0"/>
              </font>
              <fill>
                <patternFill>
                  <bgColor theme="9" tint="-0.24994659260841701"/>
                </patternFill>
              </fill>
            </x14:dxf>
          </x14:cfRule>
          <x14:cfRule type="cellIs" priority="5003" operator="equal" id="{F70C5108-E1D6-427D-AE91-5F57ADB2472E}">
            <xm:f>'Specified CCE Model Price List'!$AB$25</xm:f>
            <x14:dxf>
              <font>
                <color theme="0"/>
              </font>
              <fill>
                <patternFill>
                  <bgColor theme="4" tint="-0.24994659260841701"/>
                </patternFill>
              </fill>
            </x14:dxf>
          </x14:cfRule>
          <x14:cfRule type="cellIs" priority="5004" operator="equal" id="{96AEE87A-8989-4A2A-B36C-63C4278936F3}">
            <xm:f>'Specified CCE Model Price List'!$AB$24</xm:f>
            <x14:dxf>
              <fill>
                <patternFill>
                  <bgColor rgb="FFFF99FF"/>
                </patternFill>
              </fill>
            </x14:dxf>
          </x14:cfRule>
          <x14:cfRule type="cellIs" priority="5005" operator="equal" id="{5A3A7EF2-A497-4E46-8E3F-1202B293F6EF}">
            <xm:f>'Specified CCE Model Price List'!$AB$23</xm:f>
            <x14:dxf>
              <font>
                <color theme="0"/>
              </font>
              <fill>
                <patternFill>
                  <bgColor rgb="FF9900CC"/>
                </patternFill>
              </fill>
            </x14:dxf>
          </x14:cfRule>
          <x14:cfRule type="cellIs" priority="5006" operator="equal" id="{FFFDDF1F-97F8-433E-B6B6-E82944B81296}">
            <xm:f>'Specified CCE Model Price List'!$AB$22</xm:f>
            <x14:dxf>
              <fill>
                <patternFill>
                  <bgColor rgb="FFFFC000"/>
                </patternFill>
              </fill>
            </x14:dxf>
          </x14:cfRule>
          <x14:cfRule type="cellIs" priority="5007" operator="equal" id="{F8D5B7F4-AD25-45F3-9D98-9E439EC98E46}">
            <xm:f>'Specified CCE Model Price List'!$AB$22</xm:f>
            <x14:dxf>
              <font>
                <color theme="1"/>
              </font>
              <fill>
                <patternFill>
                  <bgColor rgb="FFCCCCFF"/>
                </patternFill>
              </fill>
            </x14:dxf>
          </x14:cfRule>
          <x14:cfRule type="cellIs" priority="5008" operator="equal" id="{12AC7C8D-7727-4265-AE96-3A0A1123F37B}">
            <xm:f>'Specified CCE Model Price List'!#REF!</xm:f>
            <x14:dxf>
              <font>
                <color theme="1"/>
              </font>
              <fill>
                <patternFill>
                  <bgColor rgb="FFCCCCFF"/>
                </patternFill>
              </fill>
            </x14:dxf>
          </x14:cfRule>
          <x14:cfRule type="cellIs" priority="5009" operator="equal" id="{B578BF7F-B7CF-4120-83E4-FCF2E46882F7}">
            <xm:f>'Specified CCE Model Price List'!$AB$19</xm:f>
            <x14:dxf>
              <font>
                <color theme="1"/>
              </font>
              <fill>
                <patternFill>
                  <bgColor theme="5" tint="0.59996337778862885"/>
                </patternFill>
              </fill>
            </x14:dxf>
          </x14:cfRule>
          <x14:cfRule type="cellIs" priority="5010" operator="equal" id="{26E013DB-B670-4EED-A55A-0E82B179D98B}">
            <xm:f>'Specified CCE Model Price List'!$AB$17</xm:f>
            <x14:dxf>
              <font>
                <color theme="1"/>
              </font>
              <fill>
                <patternFill>
                  <bgColor theme="5" tint="0.79998168889431442"/>
                </patternFill>
              </fill>
            </x14:dxf>
          </x14:cfRule>
          <x14:cfRule type="cellIs" priority="5011" operator="equal" id="{91D76269-430D-43D8-84C8-12B9A87F003F}">
            <xm:f>'Specified CCE Model Price List'!$AB$15</xm:f>
            <x14:dxf>
              <font>
                <color theme="1"/>
              </font>
              <fill>
                <patternFill>
                  <bgColor theme="9" tint="0.59996337778862885"/>
                </patternFill>
              </fill>
            </x14:dxf>
          </x14:cfRule>
          <x14:cfRule type="cellIs" priority="5012" operator="equal" id="{C8F82125-3164-443F-90CF-7EA754C01AB2}">
            <xm:f>'Specified CCE Model Price List'!$AB$14</xm:f>
            <x14:dxf>
              <font>
                <color theme="1"/>
              </font>
              <fill>
                <patternFill>
                  <bgColor theme="9" tint="0.79998168889431442"/>
                </patternFill>
              </fill>
            </x14:dxf>
          </x14:cfRule>
          <x14:cfRule type="cellIs" priority="5013" operator="equal" id="{57EEC484-E9B9-4FEB-8120-1C75DC4AFCB7}">
            <xm:f>'Specified CCE Model Price List'!$AB$13</xm:f>
            <x14:dxf>
              <font>
                <color theme="0"/>
              </font>
              <fill>
                <patternFill>
                  <bgColor theme="1" tint="0.24994659260841701"/>
                </patternFill>
              </fill>
            </x14:dxf>
          </x14:cfRule>
          <x14:cfRule type="cellIs" priority="5014" operator="equal" id="{C2EDA7F8-5539-42DD-8C18-2DDF0AC80F3E}">
            <xm:f>'Specified CCE Model Price List'!$AB$12</xm:f>
            <x14:dxf>
              <font>
                <color theme="0"/>
              </font>
              <fill>
                <patternFill>
                  <bgColor theme="0" tint="-0.499984740745262"/>
                </patternFill>
              </fill>
            </x14:dxf>
          </x14:cfRule>
          <x14:cfRule type="cellIs" priority="5015" operator="equal" id="{FBF2D7F8-D613-4CF0-9AF6-DA8C02224C93}">
            <xm:f>'Specified CCE Model Price List'!$AB$11</xm:f>
            <x14:dxf>
              <font>
                <color theme="1"/>
              </font>
              <fill>
                <patternFill>
                  <bgColor theme="0" tint="-0.14996795556505021"/>
                </patternFill>
              </fill>
            </x14:dxf>
          </x14:cfRule>
          <x14:cfRule type="cellIs" priority="5016" operator="equal" id="{0D0E0FE9-B4D0-4075-9F89-C2E1A22D9240}">
            <xm:f>'Specified CCE Model Price List'!#REF!</xm:f>
            <x14:dxf>
              <font>
                <color theme="1"/>
              </font>
              <fill>
                <patternFill>
                  <bgColor theme="7" tint="0.79998168889431442"/>
                </patternFill>
              </fill>
            </x14:dxf>
          </x14:cfRule>
          <x14:cfRule type="cellIs" priority="5017" operator="equal" id="{98A79FEB-FB31-4055-9D56-D15383EF0728}">
            <xm:f>'Specified CCE Model Price List'!$AB$10</xm:f>
            <x14:dxf>
              <font>
                <color theme="0"/>
              </font>
              <fill>
                <patternFill>
                  <bgColor theme="4" tint="-0.24994659260841701"/>
                </patternFill>
              </fill>
            </x14:dxf>
          </x14:cfRule>
          <x14:cfRule type="cellIs" priority="5018" operator="equal" id="{7CB003B6-ABE2-4E39-B38C-57DF4238E5F9}">
            <xm:f>'Specified CCE Model Price List'!$AB$9</xm:f>
            <x14:dxf>
              <font>
                <color theme="1"/>
              </font>
              <fill>
                <patternFill>
                  <bgColor theme="4" tint="0.39994506668294322"/>
                </patternFill>
              </fill>
            </x14:dxf>
          </x14:cfRule>
          <x14:cfRule type="cellIs" priority="5019" operator="equal" id="{28927EF7-2B55-4DBF-B738-A6A8B92751BE}">
            <xm:f>'Specified CCE Model Price List'!$AB$8</xm:f>
            <x14:dxf>
              <font>
                <color theme="1"/>
              </font>
              <fill>
                <patternFill>
                  <bgColor theme="4" tint="0.79998168889431442"/>
                </patternFill>
              </fill>
            </x14:dxf>
          </x14:cfRule>
          <xm:sqref>A1:A3</xm:sqref>
        </x14:conditionalFormatting>
        <x14:conditionalFormatting xmlns:xm="http://schemas.microsoft.com/office/excel/2006/main">
          <x14:cfRule type="cellIs" priority="5021" operator="equal" id="{C32ABD2A-85DF-4649-968B-6D07E61A6A86}">
            <xm:f>'Specified CCE Model Price List'!$AB$16</xm:f>
            <x14:dxf>
              <font>
                <color theme="1"/>
              </font>
              <fill>
                <patternFill>
                  <bgColor theme="7" tint="0.79998168889431442"/>
                </patternFill>
              </fill>
            </x14:dxf>
          </x14:cfRule>
          <x14:cfRule type="cellIs" priority="5022" operator="equal" id="{032706B3-568A-4E3D-8BAD-5A130F6CA36C}">
            <xm:f>'Specified CCE Model Price List'!$AB$18</xm:f>
            <x14:dxf>
              <font>
                <color theme="1"/>
              </font>
              <fill>
                <patternFill>
                  <bgColor rgb="FFCCCCFF"/>
                </patternFill>
              </fill>
            </x14:dxf>
          </x14:cfRule>
          <x14:cfRule type="cellIs" priority="5023" operator="equal" id="{4EF7516B-AB64-47B3-BEFC-C05CB8EDD231}">
            <xm:f>'Specified CCE Model Price List'!$AB$20</xm:f>
            <x14:dxf>
              <fill>
                <patternFill>
                  <bgColor rgb="FFFFC000"/>
                </patternFill>
              </fill>
            </x14:dxf>
          </x14:cfRule>
          <x14:cfRule type="cellIs" priority="5024" operator="equal" id="{8013C5BC-9972-4735-A89A-660A4E683E88}">
            <xm:f>'Specified CCE Model Price List'!$AB$22</xm:f>
            <x14:dxf>
              <fill>
                <patternFill>
                  <bgColor rgb="FFFFFF00"/>
                </patternFill>
              </fill>
            </x14:dxf>
          </x14:cfRule>
          <x14:cfRule type="cellIs" priority="5025" operator="equal" id="{48161E6F-B965-4930-8EC3-6FC10F1A318C}">
            <xm:f>'Specified CCE Model Price List'!$AB$23</xm:f>
            <x14:dxf>
              <font>
                <color theme="0"/>
              </font>
              <fill>
                <patternFill>
                  <bgColor rgb="FF9900CC"/>
                </patternFill>
              </fill>
            </x14:dxf>
          </x14:cfRule>
          <x14:cfRule type="cellIs" priority="5026" operator="equal" id="{89ACBF7E-DDEA-4137-8BF5-B162F08387C1}">
            <xm:f>'Specified CCE Model Price List'!$AB$24</xm:f>
            <x14:dxf>
              <fill>
                <patternFill>
                  <bgColor rgb="FFFF99FF"/>
                </patternFill>
              </fill>
            </x14:dxf>
          </x14:cfRule>
          <x14:cfRule type="cellIs" priority="5027" operator="equal" id="{01E6B08F-3607-4775-B705-03C54019B3DA}">
            <xm:f>'Specified CCE Model Price List'!$AB$25</xm:f>
            <x14:dxf>
              <font>
                <color theme="0"/>
              </font>
              <fill>
                <patternFill>
                  <bgColor theme="4" tint="-0.24994659260841701"/>
                </patternFill>
              </fill>
            </x14:dxf>
          </x14:cfRule>
          <x14:cfRule type="cellIs" priority="5028" operator="equal" id="{8CF08FC8-FEB7-4EE3-BFE1-A9BF338F8554}">
            <xm:f>'Specified CCE Model Price List'!$AB$26</xm:f>
            <x14:dxf>
              <font>
                <color theme="0"/>
              </font>
              <fill>
                <patternFill>
                  <bgColor theme="9" tint="-0.24994659260841701"/>
                </patternFill>
              </fill>
            </x14:dxf>
          </x14:cfRule>
          <x14:cfRule type="cellIs" priority="5029" operator="equal" id="{A339C39D-39AB-4775-BE5A-30DBD09B1CC8}">
            <xm:f>'Specified CCE Model Price List'!$AB$27</xm:f>
            <x14:dxf>
              <font>
                <color theme="0"/>
              </font>
              <fill>
                <patternFill>
                  <bgColor rgb="FF7030A0"/>
                </patternFill>
              </fill>
            </x14:dxf>
          </x14:cfRule>
          <x14:cfRule type="cellIs" priority="5030" operator="equal" id="{DBB628EE-13C5-4991-AFE5-B10E491E3959}">
            <xm:f>'Specified CCE Model Price List'!$AB$8</xm:f>
            <x14:dxf>
              <font>
                <color theme="1"/>
              </font>
              <fill>
                <patternFill>
                  <bgColor theme="4" tint="0.79998168889431442"/>
                </patternFill>
              </fill>
            </x14:dxf>
          </x14:cfRule>
          <x14:cfRule type="cellIs" priority="5031" operator="equal" id="{43C5B0F1-7160-47F1-B0F7-75B0CF111F5D}">
            <xm:f>'Specified CCE Model Price List'!$AB$9</xm:f>
            <x14:dxf>
              <font>
                <color theme="1"/>
              </font>
              <fill>
                <patternFill>
                  <bgColor theme="4" tint="0.39994506668294322"/>
                </patternFill>
              </fill>
            </x14:dxf>
          </x14:cfRule>
          <x14:cfRule type="cellIs" priority="5032" operator="equal" id="{ED1D52A7-311F-4E88-81CD-D40BCBA4CCB6}">
            <xm:f>'Specified CCE Model Price List'!$AB$10</xm:f>
            <x14:dxf>
              <font>
                <color theme="0"/>
              </font>
              <fill>
                <patternFill>
                  <bgColor theme="4" tint="-0.24994659260841701"/>
                </patternFill>
              </fill>
            </x14:dxf>
          </x14:cfRule>
          <x14:cfRule type="cellIs" priority="5033" operator="equal" id="{90A8B446-352D-457C-8D99-8857EA9291BB}">
            <xm:f>'Specified CCE Model Price List'!$AB$11</xm:f>
            <x14:dxf>
              <font>
                <color theme="1"/>
              </font>
              <fill>
                <patternFill>
                  <bgColor theme="0" tint="-0.14996795556505021"/>
                </patternFill>
              </fill>
            </x14:dxf>
          </x14:cfRule>
          <x14:cfRule type="cellIs" priority="5034" operator="equal" id="{561E6319-DB01-4BD5-9CA7-B2C6EBAB9892}">
            <xm:f>'Specified CCE Model Price List'!$AB$12</xm:f>
            <x14:dxf>
              <font>
                <color theme="0"/>
              </font>
              <fill>
                <patternFill>
                  <bgColor theme="0" tint="-0.499984740745262"/>
                </patternFill>
              </fill>
            </x14:dxf>
          </x14:cfRule>
          <x14:cfRule type="cellIs" priority="5035" operator="equal" id="{1F3CCE09-CB46-4B8A-815C-DFB493C28DDE}">
            <xm:f>'Specified CCE Model Price List'!$AB$13</xm:f>
            <x14:dxf>
              <font>
                <color theme="0"/>
              </font>
              <fill>
                <patternFill>
                  <bgColor theme="1" tint="0.24994659260841701"/>
                </patternFill>
              </fill>
            </x14:dxf>
          </x14:cfRule>
          <x14:cfRule type="cellIs" priority="5036" operator="equal" id="{5109DC5E-8E51-4612-8B51-F7A5593494D4}">
            <xm:f>'Specified CCE Model Price List'!$AB$14</xm:f>
            <x14:dxf>
              <font>
                <color theme="1"/>
              </font>
              <fill>
                <patternFill>
                  <bgColor theme="9" tint="0.79998168889431442"/>
                </patternFill>
              </fill>
            </x14:dxf>
          </x14:cfRule>
          <x14:cfRule type="cellIs" priority="5037" operator="equal" id="{11DBE91E-CB55-4510-9702-F1362E6A90D5}">
            <xm:f>'Specified CCE Model Price List'!$AB$15</xm:f>
            <x14:dxf>
              <font>
                <color theme="1"/>
              </font>
              <fill>
                <patternFill>
                  <bgColor theme="9" tint="0.59996337778862885"/>
                </patternFill>
              </fill>
            </x14:dxf>
          </x14:cfRule>
          <x14:cfRule type="cellIs" priority="5038" operator="equal" id="{4DD8701E-79CE-4017-8F28-3B5059B361A5}">
            <xm:f>'Specified CCE Model Price List'!$AB$17</xm:f>
            <x14:dxf>
              <font>
                <color theme="1"/>
              </font>
              <fill>
                <patternFill>
                  <bgColor theme="5" tint="0.79998168889431442"/>
                </patternFill>
              </fill>
            </x14:dxf>
          </x14:cfRule>
          <x14:cfRule type="cellIs" priority="5039" operator="equal" id="{E02D3340-293F-481D-94DE-8D6412402771}">
            <xm:f>'Specified CCE Model Price List'!$AB$19</xm:f>
            <x14:dxf>
              <font>
                <color theme="1"/>
              </font>
              <fill>
                <patternFill>
                  <bgColor theme="5" tint="0.59996337778862885"/>
                </patternFill>
              </fill>
            </x14:dxf>
          </x14:cfRule>
          <x14:cfRule type="cellIs" priority="5040" operator="equal" id="{CB72FDA1-C51F-41C2-882E-007AFA8E9680}">
            <xm:f>'Specified CCE Model Price List'!$AB$22</xm:f>
            <x14:dxf>
              <font>
                <color theme="1"/>
              </font>
              <fill>
                <patternFill>
                  <bgColor rgb="FF9999FF"/>
                </patternFill>
              </fill>
            </x14:dxf>
          </x14:cfRule>
          <xm:sqref>A4:A34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3CFF-941E-450A-B826-FE707DAEE48C}">
  <sheetPr>
    <tabColor theme="4" tint="-0.249977111117893"/>
    <pageSetUpPr fitToPage="1"/>
  </sheetPr>
  <dimension ref="A1:BW56"/>
  <sheetViews>
    <sheetView showGridLines="0" zoomScaleNormal="100" zoomScaleSheetLayoutView="100" workbookViewId="0">
      <selection activeCell="I46" sqref="I46"/>
    </sheetView>
  </sheetViews>
  <sheetFormatPr defaultColWidth="0" defaultRowHeight="27" customHeight="1" x14ac:dyDescent="0.35"/>
  <cols>
    <col min="1" max="1" width="30.453125" customWidth="1"/>
    <col min="2" max="3" width="15.453125" customWidth="1"/>
    <col min="4" max="4" width="15.453125" style="33" customWidth="1"/>
    <col min="5" max="5" width="11.453125" style="33" bestFit="1" customWidth="1"/>
    <col min="6" max="6" width="13.453125" style="33" bestFit="1" customWidth="1"/>
    <col min="7" max="7" width="21.453125" style="33" bestFit="1" customWidth="1"/>
    <col min="8" max="8" width="14.26953125" style="33" bestFit="1" customWidth="1"/>
    <col min="9" max="10" width="12.453125" style="33" customWidth="1"/>
    <col min="11" max="12" width="9.1796875" style="60" customWidth="1"/>
    <col min="13" max="75" width="0" hidden="1" customWidth="1"/>
    <col min="76" max="16384" width="9.1796875" hidden="1"/>
  </cols>
  <sheetData>
    <row r="1" spans="1:12" s="70" customFormat="1" ht="16.5" customHeight="1" thickTop="1" thickBot="1" x14ac:dyDescent="0.4">
      <c r="A1" s="67"/>
      <c r="B1" s="68"/>
      <c r="C1" s="68"/>
      <c r="D1" s="68"/>
      <c r="E1" s="71"/>
      <c r="F1" s="71"/>
      <c r="G1" s="71"/>
      <c r="H1" s="71"/>
      <c r="I1" s="363" t="s">
        <v>34</v>
      </c>
      <c r="J1" s="364"/>
      <c r="K1" s="69"/>
      <c r="L1" s="69"/>
    </row>
    <row r="2" spans="1:12" s="6" customFormat="1" ht="60.75" customHeight="1" thickTop="1" x14ac:dyDescent="0.35">
      <c r="A2" s="7" t="s">
        <v>35</v>
      </c>
      <c r="B2" s="7" t="s">
        <v>36</v>
      </c>
      <c r="C2" s="7" t="s">
        <v>37</v>
      </c>
      <c r="D2" s="30" t="s">
        <v>38</v>
      </c>
      <c r="E2" s="77" t="s">
        <v>39</v>
      </c>
      <c r="F2" s="77" t="s">
        <v>40</v>
      </c>
      <c r="G2" s="77" t="s">
        <v>41</v>
      </c>
      <c r="H2" s="78" t="s">
        <v>42</v>
      </c>
      <c r="I2" s="79" t="s">
        <v>43</v>
      </c>
      <c r="J2" s="80" t="s">
        <v>44</v>
      </c>
      <c r="K2" s="55"/>
      <c r="L2" s="55"/>
    </row>
    <row r="3" spans="1:12" s="11" customFormat="1" ht="45" customHeight="1" x14ac:dyDescent="0.35">
      <c r="A3" s="9"/>
      <c r="B3" s="10" t="s">
        <v>45</v>
      </c>
      <c r="C3" s="9"/>
      <c r="D3" s="31"/>
      <c r="E3" s="31"/>
      <c r="F3" s="31"/>
      <c r="G3" s="81" t="s">
        <v>46</v>
      </c>
      <c r="H3" s="82"/>
      <c r="I3" s="83" t="s">
        <v>47</v>
      </c>
      <c r="J3" s="84"/>
      <c r="K3" s="56"/>
      <c r="L3" s="56"/>
    </row>
    <row r="4" spans="1:12" s="26" customFormat="1" ht="27" customHeight="1" x14ac:dyDescent="0.35">
      <c r="A4" s="41" t="s">
        <v>48</v>
      </c>
      <c r="B4" s="42"/>
      <c r="C4" s="29" t="str">
        <f>IFERROR(INDEX('Specified CCE Model Price List'!$A$3:$O$189,MATCH('Option C_CCE Model selection'!$B4,'Specified CCE Model Price List'!$E$3:$E$189,0),MATCH('Option C_CCE Model selection'!C$2,'Specified CCE Model Price List'!$A$3:$O$3,0)),"")</f>
        <v/>
      </c>
      <c r="D4" s="32" t="str">
        <f>IFERROR(INDEX('Specified CCE Model Price List'!$A$3:$O$189,MATCH('Option C_CCE Model selection'!$B4,'Specified CCE Model Price List'!$E$3:$E$189,0),MATCH('Option C_CCE Model selection'!D$2,'Specified CCE Model Price List'!$A$3:$O$3,0)),"")</f>
        <v/>
      </c>
      <c r="E4" s="32" t="str">
        <f>IFERROR(INDEX('Specified CCE Model Price List'!$A$3:$O$189,MATCH('Option C_CCE Model selection'!$B4,'Specified CCE Model Price List'!$E$3:$E$189,0),MATCH('Option C_CCE Model selection'!E$2,'Specified CCE Model Price List'!$A$3:$O$3,0)),"")</f>
        <v/>
      </c>
      <c r="F4" s="125" t="str">
        <f>IFERROR(INDEX('Specified CCE Model Price List'!$A$3:$O$189,MATCH('Option C_CCE Model selection'!$B4,'Specified CCE Model Price List'!$E$3:$E$189,0),MATCH('Option C_CCE Model selection'!F$2,'Specified CCE Model Price List'!$A$3:$O$3,0)),"")</f>
        <v/>
      </c>
      <c r="G4" s="54"/>
      <c r="H4" s="114" t="str">
        <f>IFERROR(IF(OR(EXACT(A4,'Specified CCE Model Price List'!$AB$14),EXACT(A4,'Specified CCE Model Price List'!$AB$16),EXACT(A4,'Specified CCE Model Price List'!$AB$17),EXACT(A4,'Specified CCE Model Price List'!$AB$18),EXACT(A4,'Specified CCE Model Price List'!$AB$19),EXACT(A4,'Specified CCE Model Price List'!$AB$20),EXACT(A4,'Specified CCE Model Price List'!$AB$21),EXACT(A4,'Specified CCE Model Price List'!$AB$22),EXACT(A4,'Specified CCE Model Price List'!$AB$23),EXACT(A4,'Specified CCE Model Price List'!$AB$24),EXACT(A4,'Specified CCE Model Price List'!$AB$25),EXACT(A4,'Specified CCE Model Price List'!$AB$26),EXACT(A4,'Specified CCE Model Price List'!$AB$27)),"N/A",G4+F4),"")</f>
        <v/>
      </c>
      <c r="I4" s="75"/>
      <c r="J4" s="76" t="str">
        <f t="shared" ref="J4:J34" si="0">IFERROR(IF(H4="N/A",F4*I4,H4*I4),"")</f>
        <v/>
      </c>
      <c r="K4" s="57"/>
      <c r="L4" s="152" t="str">
        <f>LEFT(A4,3)</f>
        <v>_1.</v>
      </c>
    </row>
    <row r="5" spans="1:12" s="26" customFormat="1" ht="27" customHeight="1" x14ac:dyDescent="0.35">
      <c r="A5" s="41" t="s">
        <v>48</v>
      </c>
      <c r="B5" s="42"/>
      <c r="C5" s="29" t="str">
        <f>IFERROR(INDEX('Specified CCE Model Price List'!$A$3:$O$189,MATCH('Option C_CCE Model selection'!$B5,'Specified CCE Model Price List'!$E$3:$E$189,0),MATCH('Option C_CCE Model selection'!C$2,'Specified CCE Model Price List'!$A$3:$O$3,0)),"")</f>
        <v/>
      </c>
      <c r="D5" s="32" t="str">
        <f>IFERROR(INDEX('Specified CCE Model Price List'!$A$3:$O$189,MATCH('Option C_CCE Model selection'!$B5,'Specified CCE Model Price List'!$E$3:$E$189,0),MATCH('Option C_CCE Model selection'!D$2,'Specified CCE Model Price List'!$A$3:$O$3,0)),"")</f>
        <v/>
      </c>
      <c r="E5" s="32" t="str">
        <f>IFERROR(INDEX('Specified CCE Model Price List'!$A$3:$O$189,MATCH('Option C_CCE Model selection'!$B5,'Specified CCE Model Price List'!$E$3:$E$189,0),MATCH('Option C_CCE Model selection'!E$2,'Specified CCE Model Price List'!$A$3:$O$3,0)),"")</f>
        <v/>
      </c>
      <c r="F5" s="125" t="str">
        <f>IFERROR(INDEX('Specified CCE Model Price List'!$A$3:$O$189,MATCH('Option C_CCE Model selection'!$B5,'Specified CCE Model Price List'!$E$3:$E$189,0),MATCH('Option C_CCE Model selection'!F$2,'Specified CCE Model Price List'!$A$3:$O$3,0)),"")</f>
        <v/>
      </c>
      <c r="G5" s="54"/>
      <c r="H5" s="114" t="str">
        <f>IFERROR(IF(OR(EXACT(A5,'Specified CCE Model Price List'!$AB$14),EXACT(A5,'Specified CCE Model Price List'!$AB$16),EXACT(A5,'Specified CCE Model Price List'!$AB$17),EXACT(A5,'Specified CCE Model Price List'!$AB$18),EXACT(A5,'Specified CCE Model Price List'!$AB$19),EXACT(A5,'Specified CCE Model Price List'!$AB$20),EXACT(A5,'Specified CCE Model Price List'!$AB$21),EXACT(A5,'Specified CCE Model Price List'!$AB$22),EXACT(A5,'Specified CCE Model Price List'!$AB$23),EXACT(A5,'Specified CCE Model Price List'!$AB$24),EXACT(A5,'Specified CCE Model Price List'!$AB$25),EXACT(A5,'Specified CCE Model Price List'!$AB$26),EXACT(A5,'Specified CCE Model Price List'!$AB$27)),"N/A",G5+F5),"")</f>
        <v/>
      </c>
      <c r="I5" s="75"/>
      <c r="J5" s="76" t="str">
        <f t="shared" si="0"/>
        <v/>
      </c>
      <c r="K5" s="57"/>
      <c r="L5" s="152" t="str">
        <f t="shared" ref="L5:L34" si="1">LEFT(A5,3)</f>
        <v>_1.</v>
      </c>
    </row>
    <row r="6" spans="1:12" s="26" customFormat="1" ht="27" customHeight="1" x14ac:dyDescent="0.35">
      <c r="A6" s="41" t="s">
        <v>49</v>
      </c>
      <c r="B6" s="42"/>
      <c r="C6" s="29" t="str">
        <f>IFERROR(INDEX('Specified CCE Model Price List'!$A$3:$O$189,MATCH('Option C_CCE Model selection'!$B6,'Specified CCE Model Price List'!$E$3:$E$189,0),MATCH('Option C_CCE Model selection'!C$2,'Specified CCE Model Price List'!$A$3:$O$3,0)),"")</f>
        <v/>
      </c>
      <c r="D6" s="32" t="str">
        <f>IFERROR(INDEX('Specified CCE Model Price List'!$A$3:$O$189,MATCH('Option C_CCE Model selection'!$B6,'Specified CCE Model Price List'!$E$3:$E$189,0),MATCH('Option C_CCE Model selection'!D$2,'Specified CCE Model Price List'!$A$3:$O$3,0)),"")</f>
        <v/>
      </c>
      <c r="E6" s="32" t="str">
        <f>IFERROR(INDEX('Specified CCE Model Price List'!$A$3:$O$189,MATCH('Option C_CCE Model selection'!$B6,'Specified CCE Model Price List'!$E$3:$E$189,0),MATCH('Option C_CCE Model selection'!E$2,'Specified CCE Model Price List'!$A$3:$O$3,0)),"")</f>
        <v/>
      </c>
      <c r="F6" s="125" t="str">
        <f>IFERROR(INDEX('Specified CCE Model Price List'!$A$3:$O$189,MATCH('Option C_CCE Model selection'!$B6,'Specified CCE Model Price List'!$E$3:$E$189,0),MATCH('Option C_CCE Model selection'!F$2,'Specified CCE Model Price List'!$A$3:$O$3,0)),"")</f>
        <v/>
      </c>
      <c r="G6" s="54"/>
      <c r="H6" s="114" t="str">
        <f>IFERROR(IF(OR(EXACT(A6,'Specified CCE Model Price List'!$AB$14),EXACT(A6,'Specified CCE Model Price List'!$AB$16),EXACT(A6,'Specified CCE Model Price List'!$AB$17),EXACT(A6,'Specified CCE Model Price List'!$AB$18),EXACT(A6,'Specified CCE Model Price List'!$AB$19),EXACT(A6,'Specified CCE Model Price List'!$AB$20),EXACT(A6,'Specified CCE Model Price List'!$AB$21),EXACT(A6,'Specified CCE Model Price List'!$AB$22),EXACT(A6,'Specified CCE Model Price List'!$AB$23),EXACT(A6,'Specified CCE Model Price List'!$AB$24),EXACT(A6,'Specified CCE Model Price List'!$AB$25),EXACT(A6,'Specified CCE Model Price List'!$AB$26),EXACT(A6,'Specified CCE Model Price List'!$AB$27)),"N/A",G6+F6),"")</f>
        <v/>
      </c>
      <c r="I6" s="75"/>
      <c r="J6" s="76" t="str">
        <f t="shared" si="0"/>
        <v/>
      </c>
      <c r="K6" s="57"/>
      <c r="L6" s="152" t="str">
        <f t="shared" si="1"/>
        <v>_2.</v>
      </c>
    </row>
    <row r="7" spans="1:12" s="26" customFormat="1" ht="27" customHeight="1" x14ac:dyDescent="0.35">
      <c r="A7" s="41" t="s">
        <v>50</v>
      </c>
      <c r="B7" s="42"/>
      <c r="C7" s="29" t="str">
        <f>IFERROR(INDEX('Specified CCE Model Price List'!$A$3:$O$189,MATCH('Option C_CCE Model selection'!$B7,'Specified CCE Model Price List'!$E$3:$E$189,0),MATCH('Option C_CCE Model selection'!C$2,'Specified CCE Model Price List'!$A$3:$O$3,0)),"")</f>
        <v/>
      </c>
      <c r="D7" s="32" t="str">
        <f>IFERROR(INDEX('Specified CCE Model Price List'!$A$3:$O$189,MATCH('Option C_CCE Model selection'!$B7,'Specified CCE Model Price List'!$E$3:$E$189,0),MATCH('Option C_CCE Model selection'!D$2,'Specified CCE Model Price List'!$A$3:$O$3,0)),"")</f>
        <v/>
      </c>
      <c r="E7" s="32" t="str">
        <f>IFERROR(INDEX('Specified CCE Model Price List'!$A$3:$O$189,MATCH('Option C_CCE Model selection'!$B7,'Specified CCE Model Price List'!$E$3:$E$189,0),MATCH('Option C_CCE Model selection'!E$2,'Specified CCE Model Price List'!$A$3:$O$3,0)),"")</f>
        <v/>
      </c>
      <c r="F7" s="125" t="str">
        <f>IFERROR(INDEX('Specified CCE Model Price List'!$A$3:$O$189,MATCH('Option C_CCE Model selection'!$B7,'Specified CCE Model Price List'!$E$3:$E$189,0),MATCH('Option C_CCE Model selection'!F$2,'Specified CCE Model Price List'!$A$3:$O$3,0)),"")</f>
        <v/>
      </c>
      <c r="G7" s="54"/>
      <c r="H7" s="114" t="str">
        <f>IFERROR(IF(OR(EXACT(A7,'Specified CCE Model Price List'!$AB$14),EXACT(A7,'Specified CCE Model Price List'!$AB$16),EXACT(A7,'Specified CCE Model Price List'!$AB$17),EXACT(A7,'Specified CCE Model Price List'!$AB$18),EXACT(A7,'Specified CCE Model Price List'!$AB$19),EXACT(A7,'Specified CCE Model Price List'!$AB$20),EXACT(A7,'Specified CCE Model Price List'!$AB$21),EXACT(A7,'Specified CCE Model Price List'!$AB$22),EXACT(A7,'Specified CCE Model Price List'!$AB$23),EXACT(A7,'Specified CCE Model Price List'!$AB$24),EXACT(A7,'Specified CCE Model Price List'!$AB$25),EXACT(A7,'Specified CCE Model Price List'!$AB$26),EXACT(A7,'Specified CCE Model Price List'!$AB$27)),"N/A",G7+F7),"")</f>
        <v/>
      </c>
      <c r="I7" s="75"/>
      <c r="J7" s="76" t="str">
        <f t="shared" si="0"/>
        <v/>
      </c>
      <c r="K7" s="57"/>
      <c r="L7" s="152" t="str">
        <f t="shared" si="1"/>
        <v>_3.</v>
      </c>
    </row>
    <row r="8" spans="1:12" s="26" customFormat="1" ht="27" customHeight="1" x14ac:dyDescent="0.35">
      <c r="A8" s="41" t="s">
        <v>52</v>
      </c>
      <c r="B8" s="42"/>
      <c r="C8" s="29" t="str">
        <f>IFERROR(INDEX('Specified CCE Model Price List'!$A$3:$O$189,MATCH('Option C_CCE Model selection'!$B8,'Specified CCE Model Price List'!$E$3:$E$189,0),MATCH('Option C_CCE Model selection'!C$2,'Specified CCE Model Price List'!$A$3:$O$3,0)),"")</f>
        <v/>
      </c>
      <c r="D8" s="32" t="str">
        <f>IFERROR(INDEX('Specified CCE Model Price List'!$A$3:$O$189,MATCH('Option C_CCE Model selection'!$B8,'Specified CCE Model Price List'!$E$3:$E$189,0),MATCH('Option C_CCE Model selection'!D$2,'Specified CCE Model Price List'!$A$3:$O$3,0)),"")</f>
        <v/>
      </c>
      <c r="E8" s="32" t="str">
        <f>IFERROR(INDEX('Specified CCE Model Price List'!$A$3:$O$189,MATCH('Option C_CCE Model selection'!$B8,'Specified CCE Model Price List'!$E$3:$E$189,0),MATCH('Option C_CCE Model selection'!E$2,'Specified CCE Model Price List'!$A$3:$O$3,0)),"")</f>
        <v/>
      </c>
      <c r="F8" s="125" t="str">
        <f>IFERROR(INDEX('Specified CCE Model Price List'!$A$3:$O$189,MATCH('Option C_CCE Model selection'!$B8,'Specified CCE Model Price List'!$E$3:$E$189,0),MATCH('Option C_CCE Model selection'!F$2,'Specified CCE Model Price List'!$A$3:$O$3,0)),"")</f>
        <v/>
      </c>
      <c r="G8" s="54"/>
      <c r="H8" s="114" t="str">
        <f>IFERROR(IF(OR(EXACT(A8,'Specified CCE Model Price List'!$AB$14),EXACT(A8,'Specified CCE Model Price List'!$AB$16),EXACT(A8,'Specified CCE Model Price List'!$AB$17),EXACT(A8,'Specified CCE Model Price List'!$AB$18),EXACT(A8,'Specified CCE Model Price List'!$AB$19),EXACT(A8,'Specified CCE Model Price List'!$AB$20),EXACT(A8,'Specified CCE Model Price List'!$AB$21),EXACT(A8,'Specified CCE Model Price List'!$AB$22),EXACT(A8,'Specified CCE Model Price List'!$AB$23),EXACT(A8,'Specified CCE Model Price List'!$AB$24),EXACT(A8,'Specified CCE Model Price List'!$AB$25),EXACT(A8,'Specified CCE Model Price List'!$AB$26),EXACT(A8,'Specified CCE Model Price List'!$AB$27)),"N/A",G8+F8),"")</f>
        <v/>
      </c>
      <c r="I8" s="75"/>
      <c r="J8" s="76" t="str">
        <f t="shared" si="0"/>
        <v/>
      </c>
      <c r="K8" s="57"/>
      <c r="L8" s="152" t="str">
        <f t="shared" si="1"/>
        <v>_4.</v>
      </c>
    </row>
    <row r="9" spans="1:12" s="26" customFormat="1" ht="27" customHeight="1" x14ac:dyDescent="0.35">
      <c r="A9" s="43" t="s">
        <v>54</v>
      </c>
      <c r="B9" s="42"/>
      <c r="C9" s="29" t="str">
        <f>IFERROR(INDEX('Specified CCE Model Price List'!$A$3:$O$189,MATCH('Option C_CCE Model selection'!$B9,'Specified CCE Model Price List'!$E$3:$E$189,0),MATCH('Option C_CCE Model selection'!C$2,'Specified CCE Model Price List'!$A$3:$O$3,0)),"")</f>
        <v/>
      </c>
      <c r="D9" s="32" t="str">
        <f>IFERROR(INDEX('Specified CCE Model Price List'!$A$3:$O$189,MATCH('Option C_CCE Model selection'!$B9,'Specified CCE Model Price List'!$E$3:$E$189,0),MATCH('Option C_CCE Model selection'!D$2,'Specified CCE Model Price List'!$A$3:$O$3,0)),"")</f>
        <v/>
      </c>
      <c r="E9" s="32" t="str">
        <f>IFERROR(INDEX('Specified CCE Model Price List'!$A$3:$O$189,MATCH('Option C_CCE Model selection'!$B9,'Specified CCE Model Price List'!$E$3:$E$189,0),MATCH('Option C_CCE Model selection'!E$2,'Specified CCE Model Price List'!$A$3:$O$3,0)),"")</f>
        <v/>
      </c>
      <c r="F9" s="125" t="str">
        <f>IFERROR(INDEX('Specified CCE Model Price List'!$A$3:$O$189,MATCH('Option C_CCE Model selection'!$B9,'Specified CCE Model Price List'!$E$3:$E$189,0),MATCH('Option C_CCE Model selection'!F$2,'Specified CCE Model Price List'!$A$3:$O$3,0)),"")</f>
        <v/>
      </c>
      <c r="G9" s="54"/>
      <c r="H9" s="114" t="str">
        <f>IFERROR(IF(OR(EXACT(A9,'Specified CCE Model Price List'!$AB$14),EXACT(A9,'Specified CCE Model Price List'!$AB$16),EXACT(A9,'Specified CCE Model Price List'!$AB$17),EXACT(A9,'Specified CCE Model Price List'!$AB$18),EXACT(A9,'Specified CCE Model Price List'!$AB$19),EXACT(A9,'Specified CCE Model Price List'!$AB$20),EXACT(A9,'Specified CCE Model Price List'!$AB$21),EXACT(A9,'Specified CCE Model Price List'!$AB$22),EXACT(A9,'Specified CCE Model Price List'!$AB$23),EXACT(A9,'Specified CCE Model Price List'!$AB$24),EXACT(A9,'Specified CCE Model Price List'!$AB$25),EXACT(A9,'Specified CCE Model Price List'!$AB$26),EXACT(A9,'Specified CCE Model Price List'!$AB$27)),"N/A",G9+F9),"")</f>
        <v/>
      </c>
      <c r="I9" s="75"/>
      <c r="J9" s="76" t="str">
        <f t="shared" si="0"/>
        <v/>
      </c>
      <c r="K9" s="57"/>
      <c r="L9" s="152" t="str">
        <f t="shared" si="1"/>
        <v>_5.</v>
      </c>
    </row>
    <row r="10" spans="1:12" s="26" customFormat="1" ht="27" customHeight="1" x14ac:dyDescent="0.35">
      <c r="A10" s="44" t="s">
        <v>55</v>
      </c>
      <c r="B10" s="42"/>
      <c r="C10" s="29" t="str">
        <f>IFERROR(INDEX('Specified CCE Model Price List'!$A$3:$O$189,MATCH('Option C_CCE Model selection'!$B10,'Specified CCE Model Price List'!$E$3:$E$189,0),MATCH('Option C_CCE Model selection'!C$2,'Specified CCE Model Price List'!$A$3:$O$3,0)),"")</f>
        <v/>
      </c>
      <c r="D10" s="32" t="str">
        <f>IFERROR(INDEX('Specified CCE Model Price List'!$A$3:$O$189,MATCH('Option C_CCE Model selection'!$B10,'Specified CCE Model Price List'!$E$3:$E$189,0),MATCH('Option C_CCE Model selection'!D$2,'Specified CCE Model Price List'!$A$3:$O$3,0)),"")</f>
        <v/>
      </c>
      <c r="E10" s="32" t="str">
        <f>IFERROR(INDEX('Specified CCE Model Price List'!$A$3:$O$189,MATCH('Option C_CCE Model selection'!$B10,'Specified CCE Model Price List'!$E$3:$E$189,0),MATCH('Option C_CCE Model selection'!E$2,'Specified CCE Model Price List'!$A$3:$O$3,0)),"")</f>
        <v/>
      </c>
      <c r="F10" s="125" t="str">
        <f>IFERROR(INDEX('Specified CCE Model Price List'!$A$3:$O$189,MATCH('Option C_CCE Model selection'!$B10,'Specified CCE Model Price List'!$E$3:$E$189,0),MATCH('Option C_CCE Model selection'!F$2,'Specified CCE Model Price List'!$A$3:$O$3,0)),"")</f>
        <v/>
      </c>
      <c r="G10" s="54"/>
      <c r="H10" s="114" t="str">
        <f>IFERROR(IF(OR(EXACT(A10,'Specified CCE Model Price List'!$AB$14),EXACT(A10,'Specified CCE Model Price List'!$AB$16),EXACT(A10,'Specified CCE Model Price List'!$AB$17),EXACT(A10,'Specified CCE Model Price List'!$AB$18),EXACT(A10,'Specified CCE Model Price List'!$AB$19),EXACT(A10,'Specified CCE Model Price List'!$AB$20),EXACT(A10,'Specified CCE Model Price List'!$AB$21),EXACT(A10,'Specified CCE Model Price List'!$AB$22),EXACT(A10,'Specified CCE Model Price List'!$AB$23),EXACT(A10,'Specified CCE Model Price List'!$AB$24),EXACT(A10,'Specified CCE Model Price List'!$AB$25),EXACT(A10,'Specified CCE Model Price List'!$AB$26),EXACT(A10,'Specified CCE Model Price List'!$AB$27)),"N/A",G10+F10),"")</f>
        <v/>
      </c>
      <c r="I10" s="75"/>
      <c r="J10" s="76" t="str">
        <f t="shared" si="0"/>
        <v/>
      </c>
      <c r="K10" s="57"/>
      <c r="L10" s="152" t="str">
        <f t="shared" si="1"/>
        <v>_6.</v>
      </c>
    </row>
    <row r="11" spans="1:12" s="26" customFormat="1" ht="27" customHeight="1" x14ac:dyDescent="0.35">
      <c r="A11" s="44" t="s">
        <v>55</v>
      </c>
      <c r="B11" s="42"/>
      <c r="C11" s="29" t="str">
        <f>IFERROR(INDEX('Specified CCE Model Price List'!$A$3:$O$189,MATCH('Option C_CCE Model selection'!$B11,'Specified CCE Model Price List'!$E$3:$E$189,0),MATCH('Option C_CCE Model selection'!C$2,'Specified CCE Model Price List'!$A$3:$O$3,0)),"")</f>
        <v/>
      </c>
      <c r="D11" s="32" t="str">
        <f>IFERROR(INDEX('Specified CCE Model Price List'!$A$3:$O$189,MATCH('Option C_CCE Model selection'!$B11,'Specified CCE Model Price List'!$E$3:$E$189,0),MATCH('Option C_CCE Model selection'!D$2,'Specified CCE Model Price List'!$A$3:$O$3,0)),"")</f>
        <v/>
      </c>
      <c r="E11" s="32" t="str">
        <f>IFERROR(INDEX('Specified CCE Model Price List'!$A$3:$O$189,MATCH('Option C_CCE Model selection'!$B11,'Specified CCE Model Price List'!$E$3:$E$189,0),MATCH('Option C_CCE Model selection'!E$2,'Specified CCE Model Price List'!$A$3:$O$3,0)),"")</f>
        <v/>
      </c>
      <c r="F11" s="125" t="str">
        <f>IFERROR(INDEX('Specified CCE Model Price List'!$A$3:$O$189,MATCH('Option C_CCE Model selection'!$B11,'Specified CCE Model Price List'!$E$3:$E$189,0),MATCH('Option C_CCE Model selection'!F$2,'Specified CCE Model Price List'!$A$3:$O$3,0)),"")</f>
        <v/>
      </c>
      <c r="G11" s="54"/>
      <c r="H11" s="114" t="str">
        <f>IFERROR(IF(OR(EXACT(A11,'Specified CCE Model Price List'!$AB$14),EXACT(A11,'Specified CCE Model Price List'!$AB$16),EXACT(A11,'Specified CCE Model Price List'!$AB$17),EXACT(A11,'Specified CCE Model Price List'!$AB$18),EXACT(A11,'Specified CCE Model Price List'!$AB$19),EXACT(A11,'Specified CCE Model Price List'!$AB$20),EXACT(A11,'Specified CCE Model Price List'!$AB$21),EXACT(A11,'Specified CCE Model Price List'!$AB$22),EXACT(A11,'Specified CCE Model Price List'!$AB$23),EXACT(A11,'Specified CCE Model Price List'!$AB$24),EXACT(A11,'Specified CCE Model Price List'!$AB$25),EXACT(A11,'Specified CCE Model Price List'!$AB$26),EXACT(A11,'Specified CCE Model Price List'!$AB$27)),"N/A",G11+F11),"")</f>
        <v/>
      </c>
      <c r="I11" s="75"/>
      <c r="J11" s="76" t="str">
        <f t="shared" si="0"/>
        <v/>
      </c>
      <c r="K11" s="57"/>
      <c r="L11" s="152" t="str">
        <f t="shared" si="1"/>
        <v>_6.</v>
      </c>
    </row>
    <row r="12" spans="1:12" s="26" customFormat="1" ht="27" customHeight="1" x14ac:dyDescent="0.35">
      <c r="A12" s="44" t="s">
        <v>56</v>
      </c>
      <c r="B12" s="42"/>
      <c r="C12" s="29" t="str">
        <f>IFERROR(INDEX('Specified CCE Model Price List'!$A$3:$O$189,MATCH('Option C_CCE Model selection'!$B12,'Specified CCE Model Price List'!$E$3:$E$189,0),MATCH('Option C_CCE Model selection'!C$2,'Specified CCE Model Price List'!$A$3:$O$3,0)),"")</f>
        <v/>
      </c>
      <c r="D12" s="32" t="str">
        <f>IFERROR(INDEX('Specified CCE Model Price List'!$A$3:$O$189,MATCH('Option C_CCE Model selection'!$B12,'Specified CCE Model Price List'!$E$3:$E$189,0),MATCH('Option C_CCE Model selection'!D$2,'Specified CCE Model Price List'!$A$3:$O$3,0)),"")</f>
        <v/>
      </c>
      <c r="E12" s="32" t="str">
        <f>IFERROR(INDEX('Specified CCE Model Price List'!$A$3:$O$189,MATCH('Option C_CCE Model selection'!$B12,'Specified CCE Model Price List'!$E$3:$E$189,0),MATCH('Option C_CCE Model selection'!E$2,'Specified CCE Model Price List'!$A$3:$O$3,0)),"")</f>
        <v/>
      </c>
      <c r="F12" s="125" t="str">
        <f>IFERROR(INDEX('Specified CCE Model Price List'!$A$3:$O$189,MATCH('Option C_CCE Model selection'!$B12,'Specified CCE Model Price List'!$E$3:$E$189,0),MATCH('Option C_CCE Model selection'!F$2,'Specified CCE Model Price List'!$A$3:$O$3,0)),"")</f>
        <v/>
      </c>
      <c r="G12" s="54"/>
      <c r="H12" s="114" t="str">
        <f>IFERROR(IF(OR(EXACT(A12,'Specified CCE Model Price List'!$AB$14),EXACT(A12,'Specified CCE Model Price List'!$AB$16),EXACT(A12,'Specified CCE Model Price List'!$AB$17),EXACT(A12,'Specified CCE Model Price List'!$AB$18),EXACT(A12,'Specified CCE Model Price List'!$AB$19),EXACT(A12,'Specified CCE Model Price List'!$AB$20),EXACT(A12,'Specified CCE Model Price List'!$AB$21),EXACT(A12,'Specified CCE Model Price List'!$AB$22),EXACT(A12,'Specified CCE Model Price List'!$AB$23),EXACT(A12,'Specified CCE Model Price List'!$AB$24),EXACT(A12,'Specified CCE Model Price List'!$AB$25),EXACT(A12,'Specified CCE Model Price List'!$AB$26),EXACT(A12,'Specified CCE Model Price List'!$AB$27)),"N/A",G12+F12),"")</f>
        <v/>
      </c>
      <c r="I12" s="75"/>
      <c r="J12" s="76" t="str">
        <f t="shared" si="0"/>
        <v/>
      </c>
      <c r="K12" s="57"/>
      <c r="L12" s="152" t="str">
        <f t="shared" si="1"/>
        <v>_7.</v>
      </c>
    </row>
    <row r="13" spans="1:12" s="26" customFormat="1" ht="27" customHeight="1" x14ac:dyDescent="0.35">
      <c r="A13" s="45" t="s">
        <v>57</v>
      </c>
      <c r="B13" s="42"/>
      <c r="C13" s="29" t="str">
        <f>IFERROR(INDEX('Specified CCE Model Price List'!$A$3:$O$189,MATCH('Option C_CCE Model selection'!$B13,'Specified CCE Model Price List'!$E$3:$E$189,0),MATCH('Option C_CCE Model selection'!C$2,'Specified CCE Model Price List'!$A$3:$O$3,0)),"")</f>
        <v/>
      </c>
      <c r="D13" s="32" t="str">
        <f>IFERROR(INDEX('Specified CCE Model Price List'!$A$3:$O$189,MATCH('Option C_CCE Model selection'!$B13,'Specified CCE Model Price List'!$E$3:$E$189,0),MATCH('Option C_CCE Model selection'!D$2,'Specified CCE Model Price List'!$A$3:$O$3,0)),"")</f>
        <v/>
      </c>
      <c r="E13" s="32" t="str">
        <f>IFERROR(INDEX('Specified CCE Model Price List'!$A$3:$O$189,MATCH('Option C_CCE Model selection'!$B13,'Specified CCE Model Price List'!$E$3:$E$189,0),MATCH('Option C_CCE Model selection'!E$2,'Specified CCE Model Price List'!$A$3:$O$3,0)),"")</f>
        <v/>
      </c>
      <c r="F13" s="125" t="str">
        <f>IFERROR(INDEX('Specified CCE Model Price List'!$A$3:$O$189,MATCH('Option C_CCE Model selection'!$B13,'Specified CCE Model Price List'!$E$3:$E$189,0),MATCH('Option C_CCE Model selection'!F$2,'Specified CCE Model Price List'!$A$3:$O$3,0)),"")</f>
        <v/>
      </c>
      <c r="G13" s="54"/>
      <c r="H13" s="114" t="str">
        <f>IFERROR(IF(OR(EXACT(A13,'Specified CCE Model Price List'!$AB$14),EXACT(A13,'Specified CCE Model Price List'!$AB$16),EXACT(A13,'Specified CCE Model Price List'!$AB$17),EXACT(A13,'Specified CCE Model Price List'!$AB$18),EXACT(A13,'Specified CCE Model Price List'!$AB$19),EXACT(A13,'Specified CCE Model Price List'!$AB$20),EXACT(A13,'Specified CCE Model Price List'!$AB$21),EXACT(A13,'Specified CCE Model Price List'!$AB$22),EXACT(A13,'Specified CCE Model Price List'!$AB$23),EXACT(A13,'Specified CCE Model Price List'!$AB$24),EXACT(A13,'Specified CCE Model Price List'!$AB$25),EXACT(A13,'Specified CCE Model Price List'!$AB$26),EXACT(A13,'Specified CCE Model Price List'!$AB$27)),"N/A",G13+F13),"")</f>
        <v/>
      </c>
      <c r="I13" s="75"/>
      <c r="J13" s="76" t="str">
        <f t="shared" si="0"/>
        <v/>
      </c>
      <c r="K13" s="57"/>
      <c r="L13" s="152" t="str">
        <f t="shared" si="1"/>
        <v>_8.</v>
      </c>
    </row>
    <row r="14" spans="1:12" s="26" customFormat="1" ht="27" customHeight="1" x14ac:dyDescent="0.35">
      <c r="A14" s="46" t="s">
        <v>57</v>
      </c>
      <c r="B14" s="42"/>
      <c r="C14" s="29" t="str">
        <f>IFERROR(INDEX('Specified CCE Model Price List'!$A$3:$O$189,MATCH('Option C_CCE Model selection'!$B14,'Specified CCE Model Price List'!$E$3:$E$189,0),MATCH('Option C_CCE Model selection'!C$2,'Specified CCE Model Price List'!$A$3:$O$3,0)),"")</f>
        <v/>
      </c>
      <c r="D14" s="32" t="str">
        <f>IFERROR(INDEX('Specified CCE Model Price List'!$A$3:$O$189,MATCH('Option C_CCE Model selection'!$B14,'Specified CCE Model Price List'!$E$3:$E$189,0),MATCH('Option C_CCE Model selection'!D$2,'Specified CCE Model Price List'!$A$3:$O$3,0)),"")</f>
        <v/>
      </c>
      <c r="E14" s="32" t="str">
        <f>IFERROR(INDEX('Specified CCE Model Price List'!$A$3:$O$189,MATCH('Option C_CCE Model selection'!$B14,'Specified CCE Model Price List'!$E$3:$E$189,0),MATCH('Option C_CCE Model selection'!E$2,'Specified CCE Model Price List'!$A$3:$O$3,0)),"")</f>
        <v/>
      </c>
      <c r="F14" s="125" t="str">
        <f>IFERROR(INDEX('Specified CCE Model Price List'!$A$3:$O$189,MATCH('Option C_CCE Model selection'!$B14,'Specified CCE Model Price List'!$E$3:$E$189,0),MATCH('Option C_CCE Model selection'!F$2,'Specified CCE Model Price List'!$A$3:$O$3,0)),"")</f>
        <v/>
      </c>
      <c r="G14" s="54"/>
      <c r="H14" s="114" t="str">
        <f>IFERROR(IF(OR(EXACT(A14,'Specified CCE Model Price List'!$AB$14),EXACT(A14,'Specified CCE Model Price List'!$AB$16),EXACT(A14,'Specified CCE Model Price List'!$AB$17),EXACT(A14,'Specified CCE Model Price List'!$AB$18),EXACT(A14,'Specified CCE Model Price List'!$AB$19),EXACT(A14,'Specified CCE Model Price List'!$AB$20),EXACT(A14,'Specified CCE Model Price List'!$AB$21),EXACT(A14,'Specified CCE Model Price List'!$AB$22),EXACT(A14,'Specified CCE Model Price List'!$AB$23),EXACT(A14,'Specified CCE Model Price List'!$AB$24),EXACT(A14,'Specified CCE Model Price List'!$AB$25),EXACT(A14,'Specified CCE Model Price List'!$AB$26),EXACT(A14,'Specified CCE Model Price List'!$AB$27)),"N/A",G14+F14),"")</f>
        <v/>
      </c>
      <c r="I14" s="75"/>
      <c r="J14" s="76" t="str">
        <f t="shared" si="0"/>
        <v/>
      </c>
      <c r="K14" s="57"/>
      <c r="L14" s="152" t="str">
        <f t="shared" si="1"/>
        <v>_8.</v>
      </c>
    </row>
    <row r="15" spans="1:12" s="26" customFormat="1" ht="27" customHeight="1" x14ac:dyDescent="0.35">
      <c r="A15" s="46" t="s">
        <v>58</v>
      </c>
      <c r="B15" s="42"/>
      <c r="C15" s="29" t="str">
        <f>IFERROR(INDEX('Specified CCE Model Price List'!$A$3:$O$189,MATCH('Option C_CCE Model selection'!$B15,'Specified CCE Model Price List'!$E$3:$E$189,0),MATCH('Option C_CCE Model selection'!C$2,'Specified CCE Model Price List'!$A$3:$O$3,0)),"")</f>
        <v/>
      </c>
      <c r="D15" s="32" t="str">
        <f>IFERROR(INDEX('Specified CCE Model Price List'!$A$3:$O$189,MATCH('Option C_CCE Model selection'!$B15,'Specified CCE Model Price List'!$E$3:$E$189,0),MATCH('Option C_CCE Model selection'!D$2,'Specified CCE Model Price List'!$A$3:$O$3,0)),"")</f>
        <v/>
      </c>
      <c r="E15" s="32" t="str">
        <f>IFERROR(INDEX('Specified CCE Model Price List'!$A$3:$O$189,MATCH('Option C_CCE Model selection'!$B15,'Specified CCE Model Price List'!$E$3:$E$189,0),MATCH('Option C_CCE Model selection'!E$2,'Specified CCE Model Price List'!$A$3:$O$3,0)),"")</f>
        <v/>
      </c>
      <c r="F15" s="125" t="str">
        <f>IFERROR(INDEX('Specified CCE Model Price List'!$A$3:$O$189,MATCH('Option C_CCE Model selection'!$B15,'Specified CCE Model Price List'!$E$3:$E$189,0),MATCH('Option C_CCE Model selection'!F$2,'Specified CCE Model Price List'!$A$3:$O$3,0)),"")</f>
        <v/>
      </c>
      <c r="G15" s="54"/>
      <c r="H15" s="114" t="str">
        <f>IFERROR(IF(OR(EXACT(A15,'Specified CCE Model Price List'!$AB$14),EXACT(A15,'Specified CCE Model Price List'!$AB$16),EXACT(A15,'Specified CCE Model Price List'!$AB$17),EXACT(A15,'Specified CCE Model Price List'!$AB$18),EXACT(A15,'Specified CCE Model Price List'!$AB$19),EXACT(A15,'Specified CCE Model Price List'!$AB$20),EXACT(A15,'Specified CCE Model Price List'!$AB$21),EXACT(A15,'Specified CCE Model Price List'!$AB$22),EXACT(A15,'Specified CCE Model Price List'!$AB$23),EXACT(A15,'Specified CCE Model Price List'!$AB$24),EXACT(A15,'Specified CCE Model Price List'!$AB$25),EXACT(A15,'Specified CCE Model Price List'!$AB$26),EXACT(A15,'Specified CCE Model Price List'!$AB$27)),"N/A",G15+F15),"")</f>
        <v/>
      </c>
      <c r="I15" s="75"/>
      <c r="J15" s="76" t="str">
        <f t="shared" si="0"/>
        <v/>
      </c>
      <c r="K15" s="57"/>
      <c r="L15" s="152" t="str">
        <f t="shared" si="1"/>
        <v>_9.</v>
      </c>
    </row>
    <row r="16" spans="1:12" s="26" customFormat="1" ht="27" customHeight="1" x14ac:dyDescent="0.35">
      <c r="A16" s="46" t="s">
        <v>58</v>
      </c>
      <c r="B16" s="42"/>
      <c r="C16" s="29" t="str">
        <f>IFERROR(INDEX('Specified CCE Model Price List'!$A$3:$O$189,MATCH('Option C_CCE Model selection'!$B16,'Specified CCE Model Price List'!$E$3:$E$189,0),MATCH('Option C_CCE Model selection'!C$2,'Specified CCE Model Price List'!$A$3:$O$3,0)),"")</f>
        <v/>
      </c>
      <c r="D16" s="32" t="str">
        <f>IFERROR(INDEX('Specified CCE Model Price List'!$A$3:$O$189,MATCH('Option C_CCE Model selection'!$B16,'Specified CCE Model Price List'!$E$3:$E$189,0),MATCH('Option C_CCE Model selection'!D$2,'Specified CCE Model Price List'!$A$3:$O$3,0)),"")</f>
        <v/>
      </c>
      <c r="E16" s="32" t="str">
        <f>IFERROR(INDEX('Specified CCE Model Price List'!$A$3:$O$189,MATCH('Option C_CCE Model selection'!$B16,'Specified CCE Model Price List'!$E$3:$E$189,0),MATCH('Option C_CCE Model selection'!E$2,'Specified CCE Model Price List'!$A$3:$O$3,0)),"")</f>
        <v/>
      </c>
      <c r="F16" s="125" t="str">
        <f>IFERROR(INDEX('Specified CCE Model Price List'!$A$3:$O$189,MATCH('Option C_CCE Model selection'!$B16,'Specified CCE Model Price List'!$E$3:$E$189,0),MATCH('Option C_CCE Model selection'!F$2,'Specified CCE Model Price List'!$A$3:$O$3,0)),"")</f>
        <v/>
      </c>
      <c r="G16" s="54"/>
      <c r="H16" s="114" t="str">
        <f>IFERROR(IF(OR(EXACT(A16,'Specified CCE Model Price List'!$AB$14),EXACT(A16,'Specified CCE Model Price List'!$AB$16),EXACT(A16,'Specified CCE Model Price List'!$AB$17),EXACT(A16,'Specified CCE Model Price List'!$AB$18),EXACT(A16,'Specified CCE Model Price List'!$AB$19),EXACT(A16,'Specified CCE Model Price List'!$AB$20),EXACT(A16,'Specified CCE Model Price List'!$AB$21),EXACT(A16,'Specified CCE Model Price List'!$AB$22),EXACT(A16,'Specified CCE Model Price List'!$AB$23),EXACT(A16,'Specified CCE Model Price List'!$AB$24),EXACT(A16,'Specified CCE Model Price List'!$AB$25),EXACT(A16,'Specified CCE Model Price List'!$AB$26),EXACT(A16,'Specified CCE Model Price List'!$AB$27)),"N/A",G16+F16),"")</f>
        <v/>
      </c>
      <c r="I16" s="75"/>
      <c r="J16" s="76" t="str">
        <f t="shared" si="0"/>
        <v/>
      </c>
      <c r="K16" s="57"/>
      <c r="L16" s="152" t="str">
        <f t="shared" si="1"/>
        <v>_9.</v>
      </c>
    </row>
    <row r="17" spans="1:12" s="26" customFormat="1" ht="27" customHeight="1" x14ac:dyDescent="0.35">
      <c r="A17" s="46" t="s">
        <v>58</v>
      </c>
      <c r="B17" s="42"/>
      <c r="C17" s="29" t="str">
        <f>IFERROR(INDEX('Specified CCE Model Price List'!$A$3:$O$189,MATCH('Option C_CCE Model selection'!$B17,'Specified CCE Model Price List'!$E$3:$E$189,0),MATCH('Option C_CCE Model selection'!C$2,'Specified CCE Model Price List'!$A$3:$O$3,0)),"")</f>
        <v/>
      </c>
      <c r="D17" s="32" t="str">
        <f>IFERROR(INDEX('Specified CCE Model Price List'!$A$3:$O$189,MATCH('Option C_CCE Model selection'!$B17,'Specified CCE Model Price List'!$E$3:$E$189,0),MATCH('Option C_CCE Model selection'!D$2,'Specified CCE Model Price List'!$A$3:$O$3,0)),"")</f>
        <v/>
      </c>
      <c r="E17" s="32" t="str">
        <f>IFERROR(INDEX('Specified CCE Model Price List'!$A$3:$O$189,MATCH('Option C_CCE Model selection'!$B17,'Specified CCE Model Price List'!$E$3:$E$189,0),MATCH('Option C_CCE Model selection'!E$2,'Specified CCE Model Price List'!$A$3:$O$3,0)),"")</f>
        <v/>
      </c>
      <c r="F17" s="125" t="str">
        <f>IFERROR(INDEX('Specified CCE Model Price List'!$A$3:$O$189,MATCH('Option C_CCE Model selection'!$B17,'Specified CCE Model Price List'!$E$3:$E$189,0),MATCH('Option C_CCE Model selection'!F$2,'Specified CCE Model Price List'!$A$3:$O$3,0)),"")</f>
        <v/>
      </c>
      <c r="G17" s="54"/>
      <c r="H17" s="114" t="str">
        <f>IFERROR(IF(OR(EXACT(A17,'Specified CCE Model Price List'!$AB$14),EXACT(A17,'Specified CCE Model Price List'!$AB$16),EXACT(A17,'Specified CCE Model Price List'!$AB$17),EXACT(A17,'Specified CCE Model Price List'!$AB$18),EXACT(A17,'Specified CCE Model Price List'!$AB$19),EXACT(A17,'Specified CCE Model Price List'!$AB$20),EXACT(A17,'Specified CCE Model Price List'!$AB$21),EXACT(A17,'Specified CCE Model Price List'!$AB$22),EXACT(A17,'Specified CCE Model Price List'!$AB$23),EXACT(A17,'Specified CCE Model Price List'!$AB$24),EXACT(A17,'Specified CCE Model Price List'!$AB$25),EXACT(A17,'Specified CCE Model Price List'!$AB$26),EXACT(A17,'Specified CCE Model Price List'!$AB$27)),"N/A",G17+F17),"")</f>
        <v/>
      </c>
      <c r="I17" s="75"/>
      <c r="J17" s="76" t="str">
        <f t="shared" si="0"/>
        <v/>
      </c>
      <c r="K17" s="57"/>
      <c r="L17" s="152" t="str">
        <f t="shared" si="1"/>
        <v>_9.</v>
      </c>
    </row>
    <row r="18" spans="1:12" s="26" customFormat="1" ht="27" customHeight="1" x14ac:dyDescent="0.35">
      <c r="A18" s="47" t="s">
        <v>59</v>
      </c>
      <c r="B18" s="42"/>
      <c r="C18" s="29" t="str">
        <f>IFERROR(INDEX('Specified CCE Model Price List'!$A$3:$O$189,MATCH('Option C_CCE Model selection'!$B18,'Specified CCE Model Price List'!$E$3:$E$189,0),MATCH('Option C_CCE Model selection'!C$2,'Specified CCE Model Price List'!$A$3:$O$3,0)),"")</f>
        <v/>
      </c>
      <c r="D18" s="32" t="str">
        <f>IFERROR(INDEX('Specified CCE Model Price List'!$A$3:$O$189,MATCH('Option C_CCE Model selection'!$B18,'Specified CCE Model Price List'!$E$3:$E$189,0),MATCH('Option C_CCE Model selection'!D$2,'Specified CCE Model Price List'!$A$3:$O$3,0)),"")</f>
        <v/>
      </c>
      <c r="E18" s="32" t="str">
        <f>IFERROR(INDEX('Specified CCE Model Price List'!$A$3:$O$189,MATCH('Option C_CCE Model selection'!$B18,'Specified CCE Model Price List'!$E$3:$E$189,0),MATCH('Option C_CCE Model selection'!E$2,'Specified CCE Model Price List'!$A$3:$O$3,0)),"")</f>
        <v/>
      </c>
      <c r="F18" s="125" t="str">
        <f>IFERROR(INDEX('Specified CCE Model Price List'!$A$3:$O$189,MATCH('Option C_CCE Model selection'!$B18,'Specified CCE Model Price List'!$E$3:$E$189,0),MATCH('Option C_CCE Model selection'!F$2,'Specified CCE Model Price List'!$A$3:$O$3,0)),"")</f>
        <v/>
      </c>
      <c r="G18" s="54"/>
      <c r="H18" s="114" t="str">
        <f>IFERROR(IF(OR(EXACT(A18,'Specified CCE Model Price List'!$AB$14),EXACT(A18,'Specified CCE Model Price List'!$AB$16),EXACT(A18,'Specified CCE Model Price List'!$AB$17),EXACT(A18,'Specified CCE Model Price List'!$AB$18),EXACT(A18,'Specified CCE Model Price List'!$AB$19),EXACT(A18,'Specified CCE Model Price List'!$AB$20),EXACT(A18,'Specified CCE Model Price List'!$AB$21),EXACT(A18,'Specified CCE Model Price List'!$AB$22),EXACT(A18,'Specified CCE Model Price List'!$AB$23),EXACT(A18,'Specified CCE Model Price List'!$AB$24),EXACT(A18,'Specified CCE Model Price List'!$AB$25),EXACT(A18,'Specified CCE Model Price List'!$AB$26),EXACT(A18,'Specified CCE Model Price List'!$AB$27)),"N/A",G18+F18),"")</f>
        <v/>
      </c>
      <c r="I18" s="75"/>
      <c r="J18" s="76" t="str">
        <f t="shared" si="0"/>
        <v/>
      </c>
      <c r="K18" s="57"/>
      <c r="L18" s="152" t="str">
        <f t="shared" si="1"/>
        <v>_10</v>
      </c>
    </row>
    <row r="19" spans="1:12" s="26" customFormat="1" ht="27" customHeight="1" x14ac:dyDescent="0.35">
      <c r="A19" s="47" t="s">
        <v>59</v>
      </c>
      <c r="B19" s="42"/>
      <c r="C19" s="29" t="str">
        <f>IFERROR(INDEX('Specified CCE Model Price List'!$A$3:$O$189,MATCH('Option C_CCE Model selection'!$B19,'Specified CCE Model Price List'!$E$3:$E$189,0),MATCH('Option C_CCE Model selection'!C$2,'Specified CCE Model Price List'!$A$3:$O$3,0)),"")</f>
        <v/>
      </c>
      <c r="D19" s="32" t="str">
        <f>IFERROR(INDEX('Specified CCE Model Price List'!$A$3:$O$189,MATCH('Option C_CCE Model selection'!$B19,'Specified CCE Model Price List'!$E$3:$E$189,0),MATCH('Option C_CCE Model selection'!D$2,'Specified CCE Model Price List'!$A$3:$O$3,0)),"")</f>
        <v/>
      </c>
      <c r="E19" s="32" t="str">
        <f>IFERROR(INDEX('Specified CCE Model Price List'!$A$3:$O$189,MATCH('Option C_CCE Model selection'!$B19,'Specified CCE Model Price List'!$E$3:$E$189,0),MATCH('Option C_CCE Model selection'!E$2,'Specified CCE Model Price List'!$A$3:$O$3,0)),"")</f>
        <v/>
      </c>
      <c r="F19" s="125" t="str">
        <f>IFERROR(INDEX('Specified CCE Model Price List'!$A$3:$O$189,MATCH('Option C_CCE Model selection'!$B19,'Specified CCE Model Price List'!$E$3:$E$189,0),MATCH('Option C_CCE Model selection'!F$2,'Specified CCE Model Price List'!$A$3:$O$3,0)),"")</f>
        <v/>
      </c>
      <c r="G19" s="54"/>
      <c r="H19" s="114" t="str">
        <f>IFERROR(IF(OR(EXACT(A19,'Specified CCE Model Price List'!$AB$14),EXACT(A19,'Specified CCE Model Price List'!$AB$16),EXACT(A19,'Specified CCE Model Price List'!$AB$17),EXACT(A19,'Specified CCE Model Price List'!$AB$18),EXACT(A19,'Specified CCE Model Price List'!$AB$19),EXACT(A19,'Specified CCE Model Price List'!$AB$20),EXACT(A19,'Specified CCE Model Price List'!$AB$21),EXACT(A19,'Specified CCE Model Price List'!$AB$22),EXACT(A19,'Specified CCE Model Price List'!$AB$23),EXACT(A19,'Specified CCE Model Price List'!$AB$24),EXACT(A19,'Specified CCE Model Price List'!$AB$25),EXACT(A19,'Specified CCE Model Price List'!$AB$26),EXACT(A19,'Specified CCE Model Price List'!$AB$27)),"N/A",G19+F19),"")</f>
        <v/>
      </c>
      <c r="I19" s="75"/>
      <c r="J19" s="76" t="str">
        <f t="shared" si="0"/>
        <v/>
      </c>
      <c r="K19" s="57"/>
      <c r="L19" s="152" t="str">
        <f t="shared" si="1"/>
        <v>_10</v>
      </c>
    </row>
    <row r="20" spans="1:12" s="26" customFormat="1" ht="27" customHeight="1" x14ac:dyDescent="0.35">
      <c r="A20" s="48" t="s">
        <v>60</v>
      </c>
      <c r="B20" s="42"/>
      <c r="C20" s="29" t="str">
        <f>IFERROR(INDEX('Specified CCE Model Price List'!$A$3:$O$189,MATCH('Option C_CCE Model selection'!$B20,'Specified CCE Model Price List'!$E$3:$E$189,0),MATCH('Option C_CCE Model selection'!C$2,'Specified CCE Model Price List'!$A$3:$O$3,0)),"")</f>
        <v/>
      </c>
      <c r="D20" s="32" t="str">
        <f>IFERROR(INDEX('Specified CCE Model Price List'!$A$3:$O$189,MATCH('Option C_CCE Model selection'!$B20,'Specified CCE Model Price List'!$E$3:$E$189,0),MATCH('Option C_CCE Model selection'!D$2,'Specified CCE Model Price List'!$A$3:$O$3,0)),"")</f>
        <v/>
      </c>
      <c r="E20" s="32" t="str">
        <f>IFERROR(INDEX('Specified CCE Model Price List'!$A$3:$O$189,MATCH('Option C_CCE Model selection'!$B20,'Specified CCE Model Price List'!$E$3:$E$189,0),MATCH('Option C_CCE Model selection'!E$2,'Specified CCE Model Price List'!$A$3:$O$3,0)),"")</f>
        <v/>
      </c>
      <c r="F20" s="125" t="str">
        <f>IFERROR(INDEX('Specified CCE Model Price List'!$A$3:$O$189,MATCH('Option C_CCE Model selection'!$B20,'Specified CCE Model Price List'!$E$3:$E$189,0),MATCH('Option C_CCE Model selection'!F$2,'Specified CCE Model Price List'!$A$3:$O$3,0)),"")</f>
        <v/>
      </c>
      <c r="G20" s="165"/>
      <c r="H20" s="114" t="str">
        <f>IFERROR(IF(OR(EXACT(A20,'Specified CCE Model Price List'!$AB$14),EXACT(A20,'Specified CCE Model Price List'!$AB$16),EXACT(A20,'Specified CCE Model Price List'!$AB$17),EXACT(A20,'Specified CCE Model Price List'!$AB$18),EXACT(A20,'Specified CCE Model Price List'!$AB$19),EXACT(A20,'Specified CCE Model Price List'!$AB$20),EXACT(A20,'Specified CCE Model Price List'!$AB$21),EXACT(A20,'Specified CCE Model Price List'!$AB$22),EXACT(A20,'Specified CCE Model Price List'!$AB$23),EXACT(A20,'Specified CCE Model Price List'!$AB$24),EXACT(A20,'Specified CCE Model Price List'!$AB$25),EXACT(A20,'Specified CCE Model Price List'!$AB$26),EXACT(A20,'Specified CCE Model Price List'!$AB$27)),"N/A",G20+F20),"")</f>
        <v>N/A</v>
      </c>
      <c r="I20" s="75"/>
      <c r="J20" s="76" t="str">
        <f t="shared" si="0"/>
        <v/>
      </c>
      <c r="K20" s="57"/>
      <c r="L20" s="152" t="str">
        <f t="shared" si="1"/>
        <v>_11</v>
      </c>
    </row>
    <row r="21" spans="1:12" s="26" customFormat="1" ht="27" customHeight="1" x14ac:dyDescent="0.35">
      <c r="A21" s="49" t="s">
        <v>61</v>
      </c>
      <c r="B21" s="42"/>
      <c r="C21" s="29" t="str">
        <f>IFERROR(INDEX('Specified CCE Model Price List'!$A$3:$O$189,MATCH('Option C_CCE Model selection'!$B21,'Specified CCE Model Price List'!$E$3:$E$189,0),MATCH('Option C_CCE Model selection'!C$2,'Specified CCE Model Price List'!$A$3:$O$3,0)),"")</f>
        <v/>
      </c>
      <c r="D21" s="32" t="str">
        <f>IFERROR(INDEX('Specified CCE Model Price List'!$A$3:$O$189,MATCH('Option C_CCE Model selection'!$B21,'Specified CCE Model Price List'!$E$3:$E$189,0),MATCH('Option C_CCE Model selection'!D$2,'Specified CCE Model Price List'!$A$3:$O$3,0)),"")</f>
        <v/>
      </c>
      <c r="E21" s="32" t="str">
        <f>IFERROR(INDEX('Specified CCE Model Price List'!$A$3:$O$189,MATCH('Option C_CCE Model selection'!$B21,'Specified CCE Model Price List'!$E$3:$E$189,0),MATCH('Option C_CCE Model selection'!E$2,'Specified CCE Model Price List'!$A$3:$O$3,0)),"")</f>
        <v/>
      </c>
      <c r="F21" s="125" t="str">
        <f>IFERROR(INDEX('Specified CCE Model Price List'!$A$3:$O$189,MATCH('Option C_CCE Model selection'!$B21,'Specified CCE Model Price List'!$E$3:$E$189,0),MATCH('Option C_CCE Model selection'!F$2,'Specified CCE Model Price List'!$A$3:$O$3,0)),"")</f>
        <v/>
      </c>
      <c r="G21" s="54"/>
      <c r="H21" s="114" t="str">
        <f>IFERROR(IF(OR(EXACT(A21,'Specified CCE Model Price List'!$AB$14),EXACT(A21,'Specified CCE Model Price List'!$AB$16),EXACT(A21,'Specified CCE Model Price List'!$AB$17),EXACT(A21,'Specified CCE Model Price List'!$AB$18),EXACT(A21,'Specified CCE Model Price List'!$AB$19),EXACT(A21,'Specified CCE Model Price List'!$AB$20),EXACT(A21,'Specified CCE Model Price List'!$AB$21),EXACT(A21,'Specified CCE Model Price List'!$AB$22),EXACT(A21,'Specified CCE Model Price List'!$AB$23),EXACT(A21,'Specified CCE Model Price List'!$AB$24),EXACT(A21,'Specified CCE Model Price List'!$AB$25),EXACT(A21,'Specified CCE Model Price List'!$AB$26),EXACT(A21,'Specified CCE Model Price List'!$AB$27)),"N/A",G21+F21),"")</f>
        <v/>
      </c>
      <c r="I21" s="75"/>
      <c r="J21" s="76" t="str">
        <f t="shared" si="0"/>
        <v/>
      </c>
      <c r="K21" s="57"/>
      <c r="L21" s="152" t="str">
        <f t="shared" si="1"/>
        <v>_12</v>
      </c>
    </row>
    <row r="22" spans="1:12" s="26" customFormat="1" ht="27" customHeight="1" x14ac:dyDescent="0.35">
      <c r="A22" s="49" t="s">
        <v>61</v>
      </c>
      <c r="B22" s="42"/>
      <c r="C22" s="29" t="str">
        <f>IFERROR(INDEX('Specified CCE Model Price List'!$A$3:$O$189,MATCH('Option C_CCE Model selection'!$B22,'Specified CCE Model Price List'!$E$3:$E$189,0),MATCH('Option C_CCE Model selection'!C$2,'Specified CCE Model Price List'!$A$3:$O$3,0)),"")</f>
        <v/>
      </c>
      <c r="D22" s="32" t="str">
        <f>IFERROR(INDEX('Specified CCE Model Price List'!$A$3:$O$189,MATCH('Option C_CCE Model selection'!$B22,'Specified CCE Model Price List'!$E$3:$E$189,0),MATCH('Option C_CCE Model selection'!D$2,'Specified CCE Model Price List'!$A$3:$O$3,0)),"")</f>
        <v/>
      </c>
      <c r="E22" s="32" t="str">
        <f>IFERROR(INDEX('Specified CCE Model Price List'!$A$3:$O$189,MATCH('Option C_CCE Model selection'!$B22,'Specified CCE Model Price List'!$E$3:$E$189,0),MATCH('Option C_CCE Model selection'!E$2,'Specified CCE Model Price List'!$A$3:$O$3,0)),"")</f>
        <v/>
      </c>
      <c r="F22" s="125" t="str">
        <f>IFERROR(INDEX('Specified CCE Model Price List'!$A$3:$O$189,MATCH('Option C_CCE Model selection'!$B22,'Specified CCE Model Price List'!$E$3:$E$189,0),MATCH('Option C_CCE Model selection'!F$2,'Specified CCE Model Price List'!$A$3:$O$3,0)),"")</f>
        <v/>
      </c>
      <c r="G22" s="54"/>
      <c r="H22" s="114" t="str">
        <f>IFERROR(IF(OR(EXACT(A22,'Specified CCE Model Price List'!$AB$14),EXACT(A22,'Specified CCE Model Price List'!$AB$16),EXACT(A22,'Specified CCE Model Price List'!$AB$17),EXACT(A22,'Specified CCE Model Price List'!$AB$18),EXACT(A22,'Specified CCE Model Price List'!$AB$19),EXACT(A22,'Specified CCE Model Price List'!$AB$20),EXACT(A22,'Specified CCE Model Price List'!$AB$21),EXACT(A22,'Specified CCE Model Price List'!$AB$22),EXACT(A22,'Specified CCE Model Price List'!$AB$23),EXACT(A22,'Specified CCE Model Price List'!$AB$24),EXACT(A22,'Specified CCE Model Price List'!$AB$25),EXACT(A22,'Specified CCE Model Price List'!$AB$26),EXACT(A22,'Specified CCE Model Price List'!$AB$27)),"N/A",G22+F22),"")</f>
        <v/>
      </c>
      <c r="I22" s="75"/>
      <c r="J22" s="76" t="str">
        <f t="shared" si="0"/>
        <v/>
      </c>
      <c r="K22" s="57"/>
      <c r="L22" s="152" t="str">
        <f t="shared" si="1"/>
        <v>_12</v>
      </c>
    </row>
    <row r="23" spans="1:12" s="26" customFormat="1" ht="27" customHeight="1" x14ac:dyDescent="0.35">
      <c r="A23" s="49" t="s">
        <v>62</v>
      </c>
      <c r="B23" s="42"/>
      <c r="C23" s="29" t="str">
        <f>IFERROR(INDEX('Specified CCE Model Price List'!$A$3:$O$189,MATCH('Option C_CCE Model selection'!$B23,'Specified CCE Model Price List'!$E$3:$E$189,0),MATCH('Option C_CCE Model selection'!C$2,'Specified CCE Model Price List'!$A$3:$O$3,0)),"")</f>
        <v/>
      </c>
      <c r="D23" s="32" t="str">
        <f>IFERROR(INDEX('Specified CCE Model Price List'!$A$3:$O$189,MATCH('Option C_CCE Model selection'!$B23,'Specified CCE Model Price List'!$E$3:$E$189,0),MATCH('Option C_CCE Model selection'!D$2,'Specified CCE Model Price List'!$A$3:$O$3,0)),"")</f>
        <v/>
      </c>
      <c r="E23" s="32" t="str">
        <f>IFERROR(INDEX('Specified CCE Model Price List'!$A$3:$O$189,MATCH('Option C_CCE Model selection'!$B23,'Specified CCE Model Price List'!$E$3:$E$189,0),MATCH('Option C_CCE Model selection'!E$2,'Specified CCE Model Price List'!$A$3:$O$3,0)),"")</f>
        <v/>
      </c>
      <c r="F23" s="125" t="str">
        <f>IFERROR(INDEX('Specified CCE Model Price List'!$A$3:$O$189,MATCH('Option C_CCE Model selection'!$B23,'Specified CCE Model Price List'!$E$3:$E$189,0),MATCH('Option C_CCE Model selection'!F$2,'Specified CCE Model Price List'!$A$3:$O$3,0)),"")</f>
        <v/>
      </c>
      <c r="G23" s="165"/>
      <c r="H23" s="114" t="str">
        <f>IFERROR(IF(OR(EXACT(A23,'Specified CCE Model Price List'!$AB$14),EXACT(A23,'Specified CCE Model Price List'!$AB$16),EXACT(A23,'Specified CCE Model Price List'!$AB$17),EXACT(A23,'Specified CCE Model Price List'!$AB$18),EXACT(A23,'Specified CCE Model Price List'!$AB$19),EXACT(A23,'Specified CCE Model Price List'!$AB$20),EXACT(A23,'Specified CCE Model Price List'!$AB$21),EXACT(A23,'Specified CCE Model Price List'!$AB$22),EXACT(A23,'Specified CCE Model Price List'!$AB$23),EXACT(A23,'Specified CCE Model Price List'!$AB$24),EXACT(A23,'Specified CCE Model Price List'!$AB$25),EXACT(A23,'Specified CCE Model Price List'!$AB$26),EXACT(A23,'Specified CCE Model Price List'!$AB$27)),"N/A",G23+F23),"")</f>
        <v>N/A</v>
      </c>
      <c r="I23" s="75"/>
      <c r="J23" s="76" t="str">
        <f t="shared" si="0"/>
        <v/>
      </c>
      <c r="K23" s="57"/>
      <c r="L23" s="152" t="str">
        <f t="shared" si="1"/>
        <v>_13</v>
      </c>
    </row>
    <row r="24" spans="1:12" s="26" customFormat="1" ht="27" customHeight="1" x14ac:dyDescent="0.35">
      <c r="A24" s="49" t="s">
        <v>63</v>
      </c>
      <c r="B24" s="42"/>
      <c r="C24" s="29" t="str">
        <f>IFERROR(INDEX('Specified CCE Model Price List'!$A$3:$O$189,MATCH('Option C_CCE Model selection'!$B24,'Specified CCE Model Price List'!$E$3:$E$189,0),MATCH('Option C_CCE Model selection'!C$2,'Specified CCE Model Price List'!$A$3:$O$3,0)),"")</f>
        <v/>
      </c>
      <c r="D24" s="151" t="str">
        <f>IFERROR(INDEX('Specified CCE Model Price List'!$A$3:$O$189,MATCH('Option C_CCE Model selection'!$B24,'Specified CCE Model Price List'!$E$3:$E$189,0),MATCH('Option C_CCE Model selection'!D$2,'Specified CCE Model Price List'!$A$3:$O$3,0)),"")</f>
        <v/>
      </c>
      <c r="E24" s="32" t="str">
        <f>IFERROR(INDEX('Specified CCE Model Price List'!$A$3:$O$189,MATCH('Option C_CCE Model selection'!$B24,'Specified CCE Model Price List'!$E$3:$E$189,0),MATCH('Option C_CCE Model selection'!E$2,'Specified CCE Model Price List'!$A$3:$O$3,0)),"")</f>
        <v/>
      </c>
      <c r="F24" s="125" t="str">
        <f>IFERROR(INDEX('Specified CCE Model Price List'!$A$3:$O$189,MATCH('Option C_CCE Model selection'!$B24,'Specified CCE Model Price List'!$E$3:$E$189,0),MATCH('Option C_CCE Model selection'!F$2,'Specified CCE Model Price List'!$A$3:$O$3,0)),"")</f>
        <v/>
      </c>
      <c r="G24" s="165"/>
      <c r="H24" s="114" t="str">
        <f>IFERROR(IF(OR(EXACT(A24,'Specified CCE Model Price List'!$AB$14),EXACT(A24,'Specified CCE Model Price List'!$AB$16),EXACT(A24,'Specified CCE Model Price List'!$AB$17),EXACT(A24,'Specified CCE Model Price List'!$AB$18),EXACT(A24,'Specified CCE Model Price List'!$AB$19),EXACT(A24,'Specified CCE Model Price List'!$AB$20),EXACT(A24,'Specified CCE Model Price List'!$AB$21),EXACT(A24,'Specified CCE Model Price List'!$AB$22),EXACT(A24,'Specified CCE Model Price List'!$AB$23),EXACT(A24,'Specified CCE Model Price List'!$AB$24),EXACT(A24,'Specified CCE Model Price List'!$AB$25),EXACT(A24,'Specified CCE Model Price List'!$AB$26),EXACT(A24,'Specified CCE Model Price List'!$AB$27)),"N/A",G24+F24),"")</f>
        <v>N/A</v>
      </c>
      <c r="I24" s="75"/>
      <c r="J24" s="76" t="str">
        <f t="shared" si="0"/>
        <v/>
      </c>
      <c r="K24" s="57"/>
      <c r="L24" s="152" t="str">
        <f t="shared" si="1"/>
        <v>_14</v>
      </c>
    </row>
    <row r="25" spans="1:12" s="26" customFormat="1" ht="27" customHeight="1" x14ac:dyDescent="0.35">
      <c r="A25" s="50" t="s">
        <v>64</v>
      </c>
      <c r="B25" s="42"/>
      <c r="C25" s="29" t="str">
        <f>IFERROR(INDEX('Specified CCE Model Price List'!$A$3:$O$189,MATCH('Option C_CCE Model selection'!$B25,'Specified CCE Model Price List'!$E$3:$E$189,0),MATCH('Option C_CCE Model selection'!C$2,'Specified CCE Model Price List'!$A$3:$O$3,0)),"")</f>
        <v/>
      </c>
      <c r="D25" s="32" t="str">
        <f>IFERROR(INDEX('Specified CCE Model Price List'!$A$3:$O$189,MATCH('Option C_CCE Model selection'!$B25,'Specified CCE Model Price List'!$E$3:$E$189,0),MATCH('Option C_CCE Model selection'!D$2,'Specified CCE Model Price List'!$A$3:$O$3,0)),"")</f>
        <v/>
      </c>
      <c r="E25" s="32" t="str">
        <f>IFERROR(INDEX('Specified CCE Model Price List'!$A$3:$O$189,MATCH('Option C_CCE Model selection'!$B25,'Specified CCE Model Price List'!$E$3:$E$189,0),MATCH('Option C_CCE Model selection'!E$2,'Specified CCE Model Price List'!$A$3:$O$3,0)),"")</f>
        <v/>
      </c>
      <c r="F25" s="125" t="str">
        <f>IFERROR(INDEX('Specified CCE Model Price List'!$A$3:$O$189,MATCH('Option C_CCE Model selection'!$B25,'Specified CCE Model Price List'!$E$3:$E$189,0),MATCH('Option C_CCE Model selection'!F$2,'Specified CCE Model Price List'!$A$3:$O$3,0)),"")</f>
        <v/>
      </c>
      <c r="G25" s="165"/>
      <c r="H25" s="114" t="str">
        <f>IFERROR(IF(OR(EXACT(A25,'Specified CCE Model Price List'!$AB$14),EXACT(A25,'Specified CCE Model Price List'!$AB$16),EXACT(A25,'Specified CCE Model Price List'!$AB$17),EXACT(A25,'Specified CCE Model Price List'!$AB$18),EXACT(A25,'Specified CCE Model Price List'!$AB$19),EXACT(A25,'Specified CCE Model Price List'!$AB$20),EXACT(A25,'Specified CCE Model Price List'!$AB$21),EXACT(A25,'Specified CCE Model Price List'!$AB$22),EXACT(A25,'Specified CCE Model Price List'!$AB$23),EXACT(A25,'Specified CCE Model Price List'!$AB$24),EXACT(A25,'Specified CCE Model Price List'!$AB$25),EXACT(A25,'Specified CCE Model Price List'!$AB$26),EXACT(A25,'Specified CCE Model Price List'!$AB$27)),"N/A",G25+F25),"")</f>
        <v>N/A</v>
      </c>
      <c r="I25" s="75"/>
      <c r="J25" s="76" t="str">
        <f t="shared" si="0"/>
        <v/>
      </c>
      <c r="K25" s="57"/>
      <c r="L25" s="152" t="str">
        <f t="shared" si="1"/>
        <v>_15</v>
      </c>
    </row>
    <row r="26" spans="1:12" s="26" customFormat="1" ht="27" customHeight="1" x14ac:dyDescent="0.35">
      <c r="A26" s="50" t="s">
        <v>65</v>
      </c>
      <c r="B26" s="42"/>
      <c r="C26" s="29" t="str">
        <f>IFERROR(INDEX('Specified CCE Model Price List'!$A$3:$O$189,MATCH('Option C_CCE Model selection'!$B26,'Specified CCE Model Price List'!$E$3:$E$189,0),MATCH('Option C_CCE Model selection'!C$2,'Specified CCE Model Price List'!$A$3:$O$3,0)),"")</f>
        <v/>
      </c>
      <c r="D26" s="32" t="str">
        <f>IFERROR(INDEX('Specified CCE Model Price List'!$A$3:$O$189,MATCH('Option C_CCE Model selection'!$B26,'Specified CCE Model Price List'!$E$3:$E$189,0),MATCH('Option C_CCE Model selection'!D$2,'Specified CCE Model Price List'!$A$3:$O$3,0)),"")</f>
        <v/>
      </c>
      <c r="E26" s="32" t="str">
        <f>IFERROR(INDEX('Specified CCE Model Price List'!$A$3:$O$189,MATCH('Option C_CCE Model selection'!$B26,'Specified CCE Model Price List'!$E$3:$E$189,0),MATCH('Option C_CCE Model selection'!E$2,'Specified CCE Model Price List'!$A$3:$O$3,0)),"")</f>
        <v/>
      </c>
      <c r="F26" s="125" t="str">
        <f>IFERROR(INDEX('Specified CCE Model Price List'!$A$3:$O$189,MATCH('Option C_CCE Model selection'!$B26,'Specified CCE Model Price List'!$E$3:$E$189,0),MATCH('Option C_CCE Model selection'!F$2,'Specified CCE Model Price List'!$A$3:$O$3,0)),"")</f>
        <v/>
      </c>
      <c r="G26" s="165"/>
      <c r="H26" s="114" t="str">
        <f>IFERROR(IF(OR(EXACT(A26,'Specified CCE Model Price List'!$AB$14),EXACT(A26,'Specified CCE Model Price List'!$AB$16),EXACT(A26,'Specified CCE Model Price List'!$AB$17),EXACT(A26,'Specified CCE Model Price List'!$AB$18),EXACT(A26,'Specified CCE Model Price List'!$AB$19),EXACT(A26,'Specified CCE Model Price List'!$AB$20),EXACT(A26,'Specified CCE Model Price List'!$AB$21),EXACT(A26,'Specified CCE Model Price List'!$AB$22),EXACT(A26,'Specified CCE Model Price List'!$AB$23),EXACT(A26,'Specified CCE Model Price List'!$AB$24),EXACT(A26,'Specified CCE Model Price List'!$AB$25),EXACT(A26,'Specified CCE Model Price List'!$AB$26),EXACT(A26,'Specified CCE Model Price List'!$AB$27)),"N/A",G26+F26),"")</f>
        <v>N/A</v>
      </c>
      <c r="I26" s="75"/>
      <c r="J26" s="76" t="str">
        <f t="shared" si="0"/>
        <v/>
      </c>
      <c r="K26" s="57"/>
      <c r="L26" s="152" t="str">
        <f t="shared" si="1"/>
        <v>_16</v>
      </c>
    </row>
    <row r="27" spans="1:12" s="26" customFormat="1" ht="27" customHeight="1" x14ac:dyDescent="0.35">
      <c r="A27" s="51" t="s">
        <v>66</v>
      </c>
      <c r="B27" s="42"/>
      <c r="C27" s="29" t="str">
        <f>IFERROR(INDEX('Specified CCE Model Price List'!$A$3:$O$189,MATCH('Option C_CCE Model selection'!$B27,'Specified CCE Model Price List'!$E$3:$E$189,0),MATCH('Option C_CCE Model selection'!C$2,'Specified CCE Model Price List'!$A$3:$O$3,0)),"")</f>
        <v/>
      </c>
      <c r="D27" s="32" t="str">
        <f>IFERROR(INDEX('Specified CCE Model Price List'!$A$3:$O$189,MATCH('Option C_CCE Model selection'!$B27,'Specified CCE Model Price List'!$E$3:$E$189,0),MATCH('Option C_CCE Model selection'!D$2,'Specified CCE Model Price List'!$A$3:$O$3,0)),"")</f>
        <v/>
      </c>
      <c r="E27" s="32" t="str">
        <f>IFERROR(INDEX('Specified CCE Model Price List'!$A$3:$O$189,MATCH('Option C_CCE Model selection'!$B27,'Specified CCE Model Price List'!$E$3:$E$189,0),MATCH('Option C_CCE Model selection'!E$2,'Specified CCE Model Price List'!$A$3:$O$3,0)),"")</f>
        <v/>
      </c>
      <c r="F27" s="125" t="str">
        <f>IFERROR(INDEX('Specified CCE Model Price List'!$A$3:$O$189,MATCH('Option C_CCE Model selection'!$B27,'Specified CCE Model Price List'!$E$3:$E$189,0),MATCH('Option C_CCE Model selection'!F$2,'Specified CCE Model Price List'!$A$3:$O$3,0)),"")</f>
        <v/>
      </c>
      <c r="G27" s="165"/>
      <c r="H27" s="114" t="str">
        <f>IFERROR(IF(OR(EXACT(A27,'Specified CCE Model Price List'!$AB$14),EXACT(A27,'Specified CCE Model Price List'!$AB$16),EXACT(A27,'Specified CCE Model Price List'!$AB$17),EXACT(A27,'Specified CCE Model Price List'!$AB$18),EXACT(A27,'Specified CCE Model Price List'!$AB$19),EXACT(A27,'Specified CCE Model Price List'!$AB$20),EXACT(A27,'Specified CCE Model Price List'!$AB$21),EXACT(A27,'Specified CCE Model Price List'!$AB$22),EXACT(A27,'Specified CCE Model Price List'!$AB$23),EXACT(A27,'Specified CCE Model Price List'!$AB$24),EXACT(A27,'Specified CCE Model Price List'!$AB$25),EXACT(A27,'Specified CCE Model Price List'!$AB$26),EXACT(A27,'Specified CCE Model Price List'!$AB$27)),"N/A",G27+F27),"")</f>
        <v>N/A</v>
      </c>
      <c r="I27" s="75"/>
      <c r="J27" s="76" t="str">
        <f t="shared" si="0"/>
        <v/>
      </c>
      <c r="K27" s="57"/>
      <c r="L27" s="152" t="str">
        <f t="shared" si="1"/>
        <v>_17</v>
      </c>
    </row>
    <row r="28" spans="1:12" s="26" customFormat="1" ht="27" customHeight="1" x14ac:dyDescent="0.35">
      <c r="A28" s="52" t="s">
        <v>67</v>
      </c>
      <c r="B28" s="42"/>
      <c r="C28" s="29" t="str">
        <f>IFERROR(INDEX('Specified CCE Model Price List'!$A$3:$O$189,MATCH('Option C_CCE Model selection'!$B28,'Specified CCE Model Price List'!$E$3:$E$189,0),MATCH('Option C_CCE Model selection'!C$2,'Specified CCE Model Price List'!$A$3:$O$3,0)),"")</f>
        <v/>
      </c>
      <c r="D28" s="32" t="str">
        <f>IFERROR(INDEX('Specified CCE Model Price List'!$A$3:$O$189,MATCH('Option C_CCE Model selection'!$B28,'Specified CCE Model Price List'!$E$3:$E$189,0),MATCH('Option C_CCE Model selection'!D$2,'Specified CCE Model Price List'!$A$3:$O$3,0)),"")</f>
        <v/>
      </c>
      <c r="E28" s="32" t="str">
        <f>IFERROR(INDEX('Specified CCE Model Price List'!$A$3:$O$189,MATCH('Option C_CCE Model selection'!$B28,'Specified CCE Model Price List'!$E$3:$E$189,0),MATCH('Option C_CCE Model selection'!E$2,'Specified CCE Model Price List'!$A$3:$O$3,0)),"")</f>
        <v/>
      </c>
      <c r="F28" s="185" t="str">
        <f>IFERROR(INDEX('Specified CCE Model Price List'!$A$3:$O$189,MATCH('Option C_CCE Model selection'!$B28,'Specified CCE Model Price List'!$E$3:$E$189,0),MATCH('Option C_CCE Model selection'!F$2,'Specified CCE Model Price List'!$A$3:$O$3,0)),"")</f>
        <v/>
      </c>
      <c r="G28" s="165"/>
      <c r="H28" s="114" t="str">
        <f>IFERROR(IF(OR(EXACT(A28,'Specified CCE Model Price List'!$AB$14),EXACT(A28,'Specified CCE Model Price List'!$AB$16),EXACT(A28,'Specified CCE Model Price List'!$AB$17),EXACT(A28,'Specified CCE Model Price List'!$AB$18),EXACT(A28,'Specified CCE Model Price List'!$AB$19),EXACT(A28,'Specified CCE Model Price List'!$AB$20),EXACT(A28,'Specified CCE Model Price List'!$AB$21),EXACT(A28,'Specified CCE Model Price List'!$AB$22),EXACT(A28,'Specified CCE Model Price List'!$AB$23),EXACT(A28,'Specified CCE Model Price List'!$AB$24),EXACT(A28,'Specified CCE Model Price List'!$AB$25),EXACT(A28,'Specified CCE Model Price List'!$AB$26),EXACT(A28,'Specified CCE Model Price List'!$AB$27)),"N/A",G28+F28),"")</f>
        <v>N/A</v>
      </c>
      <c r="I28" s="75"/>
      <c r="J28" s="76" t="str">
        <f t="shared" si="0"/>
        <v/>
      </c>
      <c r="K28" s="57"/>
      <c r="L28" s="152" t="str">
        <f t="shared" si="1"/>
        <v>_18</v>
      </c>
    </row>
    <row r="29" spans="1:12" s="26" customFormat="1" ht="27" customHeight="1" x14ac:dyDescent="0.35">
      <c r="A29" s="53" t="s">
        <v>68</v>
      </c>
      <c r="B29" s="42"/>
      <c r="C29" s="29" t="str">
        <f>IFERROR(INDEX('Specified CCE Model Price List'!$A$3:$O$189,MATCH('Option C_CCE Model selection'!$B29,'Specified CCE Model Price List'!$E$3:$E$189,0),MATCH('Option C_CCE Model selection'!C$2,'Specified CCE Model Price List'!$A$3:$O$3,0)),"")</f>
        <v/>
      </c>
      <c r="D29" s="32" t="str">
        <f>IFERROR(INDEX('Specified CCE Model Price List'!$A$3:$O$189,MATCH('Option C_CCE Model selection'!$B29,'Specified CCE Model Price List'!$E$3:$E$189,0),MATCH('Option C_CCE Model selection'!D$2,'Specified CCE Model Price List'!$A$3:$O$3,0)),"")</f>
        <v/>
      </c>
      <c r="E29" s="32" t="str">
        <f>IFERROR(INDEX('Specified CCE Model Price List'!$A$3:$O$189,MATCH('Option C_CCE Model selection'!$B29,'Specified CCE Model Price List'!$E$3:$E$189,0),MATCH('Option C_CCE Model selection'!E$2,'Specified CCE Model Price List'!$A$3:$O$3,0)),"")</f>
        <v/>
      </c>
      <c r="F29" s="185" t="str">
        <f>IFERROR(INDEX('Specified CCE Model Price List'!$A$3:$O$189,MATCH('Option C_CCE Model selection'!$B29,'Specified CCE Model Price List'!$E$3:$E$189,0),MATCH('Option C_CCE Model selection'!F$2,'Specified CCE Model Price List'!$A$3:$O$3,0)),"")</f>
        <v/>
      </c>
      <c r="G29" s="165"/>
      <c r="H29" s="114" t="str">
        <f>IFERROR(IF(OR(EXACT(A29,'Specified CCE Model Price List'!$AB$14),EXACT(A29,'Specified CCE Model Price List'!$AB$16),EXACT(A29,'Specified CCE Model Price List'!$AB$17),EXACT(A29,'Specified CCE Model Price List'!$AB$18),EXACT(A29,'Specified CCE Model Price List'!$AB$19),EXACT(A29,'Specified CCE Model Price List'!$AB$20),EXACT(A29,'Specified CCE Model Price List'!$AB$21),EXACT(A29,'Specified CCE Model Price List'!$AB$22),EXACT(A29,'Specified CCE Model Price List'!$AB$23),EXACT(A29,'Specified CCE Model Price List'!$AB$24),EXACT(A29,'Specified CCE Model Price List'!$AB$25),EXACT(A29,'Specified CCE Model Price List'!$AB$26),EXACT(A29,'Specified CCE Model Price List'!$AB$27)),"N/A",G29+F29),"")</f>
        <v>N/A</v>
      </c>
      <c r="I29" s="75"/>
      <c r="J29" s="76" t="str">
        <f t="shared" si="0"/>
        <v/>
      </c>
      <c r="K29" s="57"/>
      <c r="L29" s="152" t="str">
        <f t="shared" si="1"/>
        <v>_19</v>
      </c>
    </row>
    <row r="30" spans="1:12" s="26" customFormat="1" ht="27" customHeight="1" x14ac:dyDescent="0.35">
      <c r="A30" s="53" t="s">
        <v>69</v>
      </c>
      <c r="B30" s="42"/>
      <c r="C30" s="29" t="str">
        <f>IFERROR(INDEX('Specified CCE Model Price List'!$A$3:$O$189,MATCH('Option C_CCE Model selection'!$B30,'Specified CCE Model Price List'!$E$3:$E$189,0),MATCH('Option C_CCE Model selection'!C$2,'Specified CCE Model Price List'!$A$3:$O$3,0)),"")</f>
        <v/>
      </c>
      <c r="D30" s="32" t="str">
        <f>IFERROR(INDEX('Specified CCE Model Price List'!$A$3:$O$189,MATCH('Option C_CCE Model selection'!$B30,'Specified CCE Model Price List'!$E$3:$E$189,0),MATCH('Option C_CCE Model selection'!D$2,'Specified CCE Model Price List'!$A$3:$O$3,0)),"")</f>
        <v/>
      </c>
      <c r="E30" s="32" t="str">
        <f>IFERROR(INDEX('Specified CCE Model Price List'!$A$3:$O$189,MATCH('Option C_CCE Model selection'!$B30,'Specified CCE Model Price List'!$E$3:$E$189,0),MATCH('Option C_CCE Model selection'!E$2,'Specified CCE Model Price List'!$A$3:$O$3,0)),"")</f>
        <v/>
      </c>
      <c r="F30" s="185" t="str">
        <f>IFERROR(INDEX('Specified CCE Model Price List'!$A$3:$O$189,MATCH('Option C_CCE Model selection'!$B30,'Specified CCE Model Price List'!$E$3:$E$189,0),MATCH('Option C_CCE Model selection'!F$2,'Specified CCE Model Price List'!$A$3:$O$3,0)),"")</f>
        <v/>
      </c>
      <c r="G30" s="165"/>
      <c r="H30" s="114" t="str">
        <f>IFERROR(IF(OR(EXACT(A30,'Specified CCE Model Price List'!$AB$14),EXACT(A30,'Specified CCE Model Price List'!$AB$16),EXACT(A30,'Specified CCE Model Price List'!$AB$17),EXACT(A30,'Specified CCE Model Price List'!$AB$18),EXACT(A30,'Specified CCE Model Price List'!$AB$19),EXACT(A30,'Specified CCE Model Price List'!$AB$20),EXACT(A30,'Specified CCE Model Price List'!$AB$21),EXACT(A30,'Specified CCE Model Price List'!$AB$22),EXACT(A30,'Specified CCE Model Price List'!$AB$23),EXACT(A30,'Specified CCE Model Price List'!$AB$24),EXACT(A30,'Specified CCE Model Price List'!$AB$25),EXACT(A30,'Specified CCE Model Price List'!$AB$26),EXACT(A30,'Specified CCE Model Price List'!$AB$27)),"N/A",G30+F30),"")</f>
        <v>N/A</v>
      </c>
      <c r="I30" s="75"/>
      <c r="J30" s="76" t="str">
        <f t="shared" si="0"/>
        <v/>
      </c>
      <c r="K30" s="57"/>
      <c r="L30" s="152" t="str">
        <f t="shared" si="1"/>
        <v>_20</v>
      </c>
    </row>
    <row r="31" spans="1:12" s="26" customFormat="1" ht="27" customHeight="1" x14ac:dyDescent="0.35">
      <c r="A31" s="117" t="s">
        <v>70</v>
      </c>
      <c r="B31" s="42"/>
      <c r="C31" s="29" t="str">
        <f>IFERROR(INDEX('Specified CCE Model Price List'!$A$3:$O$189,MATCH('Option C_CCE Model selection'!$B31,'Specified CCE Model Price List'!$E$3:$E$189,0),MATCH('Option C_CCE Model selection'!C$2,'Specified CCE Model Price List'!$A$3:$O$3,0)),"")</f>
        <v/>
      </c>
      <c r="D31" s="32" t="str">
        <f>IFERROR(INDEX('Specified CCE Model Price List'!$A$3:$O$189,MATCH('Option C_CCE Model selection'!$B31,'Specified CCE Model Price List'!$E$3:$E$189,0),MATCH('Option C_CCE Model selection'!D$2,'Specified CCE Model Price List'!$A$3:$O$3,0)),"")</f>
        <v/>
      </c>
      <c r="E31" s="32" t="str">
        <f>IFERROR(INDEX('Specified CCE Model Price List'!$A$3:$O$189,MATCH('Option C_CCE Model selection'!$B31,'Specified CCE Model Price List'!$E$3:$E$189,0),MATCH('Option C_CCE Model selection'!E$2,'Specified CCE Model Price List'!$A$3:$O$3,0)),"")</f>
        <v/>
      </c>
      <c r="F31" s="185" t="str">
        <f>IFERROR(INDEX('Specified CCE Model Price List'!$A$3:$O$189,MATCH('Option C_CCE Model selection'!$B31,'Specified CCE Model Price List'!$E$3:$E$189,0),MATCH('Option C_CCE Model selection'!F$2,'Specified CCE Model Price List'!$A$3:$O$3,0)),"")</f>
        <v/>
      </c>
      <c r="G31" s="165"/>
      <c r="H31" s="114" t="str">
        <f>IFERROR(IF(OR(EXACT(A31,'Specified CCE Model Price List'!$AB$14),EXACT(A31,'Specified CCE Model Price List'!$AB$16),EXACT(A31,'Specified CCE Model Price List'!$AB$17),EXACT(A31,'Specified CCE Model Price List'!$AB$18),EXACT(A31,'Specified CCE Model Price List'!$AB$19),EXACT(A31,'Specified CCE Model Price List'!$AB$20),EXACT(A31,'Specified CCE Model Price List'!$AB$21),EXACT(A31,'Specified CCE Model Price List'!$AB$22),EXACT(A31,'Specified CCE Model Price List'!$AB$23),EXACT(A31,'Specified CCE Model Price List'!$AB$24),EXACT(A31,'Specified CCE Model Price List'!$AB$25),EXACT(A31,'Specified CCE Model Price List'!$AB$26),EXACT(A31,'Specified CCE Model Price List'!$AB$27)),"N/A",G31+F31),"")</f>
        <v>N/A</v>
      </c>
      <c r="I31" s="75"/>
      <c r="J31" s="76"/>
      <c r="K31" s="57"/>
      <c r="L31" s="152"/>
    </row>
    <row r="32" spans="1:12" s="26" customFormat="1" ht="27" customHeight="1" x14ac:dyDescent="0.35">
      <c r="A32" s="117" t="s">
        <v>71</v>
      </c>
      <c r="B32" s="42"/>
      <c r="C32" s="29" t="str">
        <f>IFERROR(INDEX('Specified CCE Model Price List'!$A$3:$O$189,MATCH('Option C_CCE Model selection'!$B32,'Specified CCE Model Price List'!$E$3:$E$189,0),MATCH('Option C_CCE Model selection'!C$2,'Specified CCE Model Price List'!$A$3:$O$3,0)),"")</f>
        <v/>
      </c>
      <c r="D32" s="32" t="str">
        <f>IFERROR(INDEX('Specified CCE Model Price List'!$A$3:$O$189,MATCH('Option C_CCE Model selection'!$B32,'Specified CCE Model Price List'!$E$3:$E$189,0),MATCH('Option C_CCE Model selection'!D$2,'Specified CCE Model Price List'!$A$3:$O$3,0)),"")</f>
        <v/>
      </c>
      <c r="E32" s="32" t="str">
        <f>IFERROR(INDEX('Specified CCE Model Price List'!$A$3:$O$189,MATCH('Option C_CCE Model selection'!$B32,'Specified CCE Model Price List'!$E$3:$E$189,0),MATCH('Option C_CCE Model selection'!E$2,'Specified CCE Model Price List'!$A$3:$O$3,0)),"")</f>
        <v/>
      </c>
      <c r="F32" s="185" t="str">
        <f>IFERROR(INDEX('Specified CCE Model Price List'!$A$3:$O$189,MATCH('Option C_CCE Model selection'!$B32,'Specified CCE Model Price List'!$E$3:$E$189,0),MATCH('Option C_CCE Model selection'!F$2,'Specified CCE Model Price List'!$A$3:$O$3,0)),"")</f>
        <v/>
      </c>
      <c r="G32" s="165"/>
      <c r="H32" s="114" t="str">
        <f>IFERROR(IF(OR(EXACT(A32,'Specified CCE Model Price List'!$AB$14),EXACT(A32,'Specified CCE Model Price List'!$AB$16),EXACT(A32,'Specified CCE Model Price List'!$AB$17),EXACT(A32,'Specified CCE Model Price List'!$AB$18),EXACT(A32,'Specified CCE Model Price List'!$AB$19),EXACT(A32,'Specified CCE Model Price List'!$AB$20),EXACT(A32,'Specified CCE Model Price List'!$AB$21),EXACT(A32,'Specified CCE Model Price List'!$AB$22),EXACT(A32,'Specified CCE Model Price List'!$AB$23),EXACT(A32,'Specified CCE Model Price List'!$AB$24),EXACT(A32,'Specified CCE Model Price List'!$AB$25),EXACT(A32,'Specified CCE Model Price List'!$AB$26),EXACT(A32,'Specified CCE Model Price List'!$AB$27)),"N/A",G32+F32),"")</f>
        <v>N/A</v>
      </c>
      <c r="I32" s="75"/>
      <c r="J32" s="76" t="str">
        <f t="shared" si="0"/>
        <v/>
      </c>
      <c r="K32" s="57"/>
      <c r="L32" s="152" t="str">
        <f t="shared" si="1"/>
        <v>_22</v>
      </c>
    </row>
    <row r="33" spans="1:12" s="26" customFormat="1" ht="27" customHeight="1" x14ac:dyDescent="0.35">
      <c r="A33" s="117" t="s">
        <v>72</v>
      </c>
      <c r="B33" s="42"/>
      <c r="C33" s="29" t="str">
        <f>IFERROR(INDEX('Specified CCE Model Price List'!$A$3:$O$189,MATCH('Option C_CCE Model selection'!$B33,'Specified CCE Model Price List'!$E$3:$E$189,0),MATCH('Option C_CCE Model selection'!C$2,'Specified CCE Model Price List'!$A$3:$O$3,0)),"")</f>
        <v/>
      </c>
      <c r="D33" s="32" t="str">
        <f>IFERROR(INDEX('Specified CCE Model Price List'!$A$3:$O$189,MATCH('Option C_CCE Model selection'!$B33,'Specified CCE Model Price List'!$E$3:$E$189,0),MATCH('Option C_CCE Model selection'!D$2,'Specified CCE Model Price List'!$A$3:$O$3,0)),"")</f>
        <v/>
      </c>
      <c r="E33" s="32" t="str">
        <f>IFERROR(INDEX('Specified CCE Model Price List'!$A$3:$O$189,MATCH('Option C_CCE Model selection'!$B33,'Specified CCE Model Price List'!$E$3:$E$189,0),MATCH('Option C_CCE Model selection'!E$2,'Specified CCE Model Price List'!$A$3:$O$3,0)),"")</f>
        <v/>
      </c>
      <c r="F33" s="185" t="str">
        <f>IFERROR(INDEX('Specified CCE Model Price List'!$A$3:$O$189,MATCH('Option C_CCE Model selection'!$B33,'Specified CCE Model Price List'!$E$3:$E$189,0),MATCH('Option C_CCE Model selection'!F$2,'Specified CCE Model Price List'!$A$3:$O$3,0)),"")</f>
        <v/>
      </c>
      <c r="G33" s="165"/>
      <c r="H33" s="114" t="str">
        <f>IFERROR(IF(OR(EXACT(A33,'Specified CCE Model Price List'!$AB$14),EXACT(A33,'Specified CCE Model Price List'!$AB$16),EXACT(A33,'Specified CCE Model Price List'!$AB$17),EXACT(A33,'Specified CCE Model Price List'!$AB$18),EXACT(A33,'Specified CCE Model Price List'!$AB$19),EXACT(A33,'Specified CCE Model Price List'!$AB$20),EXACT(A33,'Specified CCE Model Price List'!$AB$21),EXACT(A33,'Specified CCE Model Price List'!$AB$22),EXACT(A33,'Specified CCE Model Price List'!$AB$23),EXACT(A33,'Specified CCE Model Price List'!$AB$24),EXACT(A33,'Specified CCE Model Price List'!$AB$25),EXACT(A33,'Specified CCE Model Price List'!$AB$26),EXACT(A33,'Specified CCE Model Price List'!$AB$27)),"N/A",G33+F33),"")</f>
        <v>N/A</v>
      </c>
      <c r="I33" s="75"/>
      <c r="J33" s="76" t="str">
        <f t="shared" si="0"/>
        <v/>
      </c>
      <c r="K33" s="57"/>
      <c r="L33" s="152" t="str">
        <f t="shared" si="1"/>
        <v>_23</v>
      </c>
    </row>
    <row r="34" spans="1:12" s="26" customFormat="1" ht="27" customHeight="1" x14ac:dyDescent="0.35">
      <c r="A34" s="117" t="s">
        <v>73</v>
      </c>
      <c r="B34" s="42"/>
      <c r="C34" s="29" t="str">
        <f>IFERROR(INDEX('Specified CCE Model Price List'!$A$3:$O$189,MATCH('Option C_CCE Model selection'!$B34,'Specified CCE Model Price List'!$E$3:$E$189,0),MATCH('Option C_CCE Model selection'!C$2,'Specified CCE Model Price List'!$A$3:$O$3,0)),"")</f>
        <v/>
      </c>
      <c r="D34" s="32" t="str">
        <f>IFERROR(INDEX('Specified CCE Model Price List'!$A$3:$O$189,MATCH('Option C_CCE Model selection'!$B34,'Specified CCE Model Price List'!$E$3:$E$189,0),MATCH('Option C_CCE Model selection'!D$2,'Specified CCE Model Price List'!$A$3:$O$3,0)),"")</f>
        <v/>
      </c>
      <c r="E34" s="32" t="str">
        <f>IFERROR(INDEX('Specified CCE Model Price List'!$A$3:$O$189,MATCH('Option C_CCE Model selection'!$B34,'Specified CCE Model Price List'!$E$3:$E$189,0),MATCH('Option C_CCE Model selection'!E$2,'Specified CCE Model Price List'!$A$3:$O$3,0)),"")</f>
        <v/>
      </c>
      <c r="F34" s="185" t="str">
        <f>IFERROR(INDEX('Specified CCE Model Price List'!$A$3:$O$189,MATCH('Option C_CCE Model selection'!$B34,'Specified CCE Model Price List'!$E$3:$E$189,0),MATCH('Option C_CCE Model selection'!F$2,'Specified CCE Model Price List'!$A$3:$O$3,0)),"")</f>
        <v/>
      </c>
      <c r="G34" s="165"/>
      <c r="H34" s="114" t="str">
        <f>IFERROR(IF(OR(EXACT(A34,'Specified CCE Model Price List'!$AB$14),EXACT(A34,'Specified CCE Model Price List'!$AB$16),EXACT(A34,'Specified CCE Model Price List'!$AB$17),EXACT(A34,'Specified CCE Model Price List'!$AB$18),EXACT(A34,'Specified CCE Model Price List'!$AB$19),EXACT(A34,'Specified CCE Model Price List'!$AB$20),EXACT(A34,'Specified CCE Model Price List'!$AB$21),EXACT(A34,'Specified CCE Model Price List'!$AB$22),EXACT(A34,'Specified CCE Model Price List'!$AB$23),EXACT(A34,'Specified CCE Model Price List'!$AB$24),EXACT(A34,'Specified CCE Model Price List'!$AB$25),EXACT(A34,'Specified CCE Model Price List'!$AB$26),EXACT(A34,'Specified CCE Model Price List'!$AB$27)),"N/A",G34+F34),"")</f>
        <v>N/A</v>
      </c>
      <c r="I34" s="75"/>
      <c r="J34" s="76" t="str">
        <f t="shared" si="0"/>
        <v/>
      </c>
      <c r="K34" s="57"/>
      <c r="L34" s="152" t="str">
        <f t="shared" si="1"/>
        <v>_24</v>
      </c>
    </row>
    <row r="35" spans="1:12" s="26" customFormat="1" ht="14.5" x14ac:dyDescent="0.35">
      <c r="A35" s="323" t="s">
        <v>74</v>
      </c>
      <c r="B35" s="324"/>
      <c r="C35" s="324"/>
      <c r="D35" s="324"/>
      <c r="E35" s="324"/>
      <c r="F35" s="324"/>
      <c r="G35" s="324"/>
      <c r="H35" s="324"/>
      <c r="I35" s="340">
        <f>SUM(J4:J34)-SUMIF(L4:L34,"_3.",J4:J34)-SUMIF(L4:L34,"_4.",J4:J34)</f>
        <v>0</v>
      </c>
      <c r="J35" s="341"/>
      <c r="K35" s="60"/>
      <c r="L35" s="57"/>
    </row>
    <row r="36" spans="1:12" ht="14.5" x14ac:dyDescent="0.35">
      <c r="D36"/>
      <c r="E36"/>
      <c r="F36"/>
      <c r="G36"/>
      <c r="H36"/>
      <c r="I36"/>
      <c r="J36"/>
      <c r="K36"/>
      <c r="L36"/>
    </row>
    <row r="37" spans="1:12" s="26" customFormat="1" ht="15" customHeight="1" x14ac:dyDescent="0.35">
      <c r="A37" s="318" t="s">
        <v>258</v>
      </c>
      <c r="B37" s="319"/>
      <c r="C37" s="319"/>
      <c r="D37" s="319"/>
      <c r="E37" s="319"/>
      <c r="F37" s="319"/>
      <c r="G37" s="319"/>
      <c r="H37" s="320"/>
      <c r="I37" s="321">
        <v>1000</v>
      </c>
      <c r="J37" s="322"/>
      <c r="K37" s="60"/>
      <c r="L37" s="57"/>
    </row>
    <row r="38" spans="1:12" s="26" customFormat="1" ht="15" customHeight="1" x14ac:dyDescent="0.35">
      <c r="A38" s="318" t="s">
        <v>259</v>
      </c>
      <c r="B38" s="319"/>
      <c r="C38" s="319"/>
      <c r="D38" s="319"/>
      <c r="E38" s="319"/>
      <c r="F38" s="319"/>
      <c r="G38" s="319"/>
      <c r="H38" s="320"/>
      <c r="I38" s="321">
        <v>150</v>
      </c>
      <c r="J38" s="322"/>
      <c r="K38" s="60"/>
      <c r="L38" s="57"/>
    </row>
    <row r="39" spans="1:12" s="26" customFormat="1" ht="15" customHeight="1" x14ac:dyDescent="0.35">
      <c r="A39" s="318" t="s">
        <v>260</v>
      </c>
      <c r="B39" s="319"/>
      <c r="C39" s="319"/>
      <c r="D39" s="319"/>
      <c r="E39" s="319"/>
      <c r="F39" s="319"/>
      <c r="G39" s="319"/>
      <c r="H39" s="320"/>
      <c r="I39" s="321">
        <v>150</v>
      </c>
      <c r="J39" s="322"/>
      <c r="K39" s="60"/>
      <c r="L39" s="57"/>
    </row>
    <row r="40" spans="1:12" s="26" customFormat="1" ht="15" customHeight="1" x14ac:dyDescent="0.35">
      <c r="A40" s="318" t="s">
        <v>261</v>
      </c>
      <c r="B40" s="319"/>
      <c r="C40" s="319"/>
      <c r="D40" s="319"/>
      <c r="E40" s="319"/>
      <c r="F40" s="319"/>
      <c r="G40" s="319"/>
      <c r="H40" s="320"/>
      <c r="I40" s="321">
        <v>150</v>
      </c>
      <c r="J40" s="322"/>
      <c r="K40" s="60"/>
      <c r="L40" s="57"/>
    </row>
    <row r="41" spans="1:12" s="26" customFormat="1" ht="15" customHeight="1" x14ac:dyDescent="0.35">
      <c r="A41" s="318" t="s">
        <v>262</v>
      </c>
      <c r="B41" s="319"/>
      <c r="C41" s="319"/>
      <c r="D41" s="319"/>
      <c r="E41" s="319"/>
      <c r="F41" s="319"/>
      <c r="G41" s="319"/>
      <c r="H41" s="320"/>
      <c r="I41" s="321">
        <v>2</v>
      </c>
      <c r="J41" s="322"/>
      <c r="K41" s="60"/>
      <c r="L41" s="57"/>
    </row>
    <row r="42" spans="1:12" s="26" customFormat="1" ht="15" customHeight="1" x14ac:dyDescent="0.35">
      <c r="A42" s="318" t="s">
        <v>263</v>
      </c>
      <c r="B42" s="319"/>
      <c r="C42" s="319"/>
      <c r="D42" s="319"/>
      <c r="E42" s="319"/>
      <c r="F42" s="319"/>
      <c r="G42" s="319"/>
      <c r="H42" s="320"/>
      <c r="I42" s="321">
        <v>10</v>
      </c>
      <c r="J42" s="322"/>
      <c r="K42" s="60"/>
      <c r="L42" s="57"/>
    </row>
    <row r="43" spans="1:12" s="26" customFormat="1" ht="15" customHeight="1" x14ac:dyDescent="0.35">
      <c r="A43" s="318" t="s">
        <v>264</v>
      </c>
      <c r="B43" s="319"/>
      <c r="C43" s="319"/>
      <c r="D43" s="319"/>
      <c r="E43" s="319"/>
      <c r="F43" s="319"/>
      <c r="G43" s="319"/>
      <c r="H43" s="320"/>
      <c r="I43" s="321">
        <v>60</v>
      </c>
      <c r="J43" s="322"/>
      <c r="K43" s="60"/>
      <c r="L43" s="57"/>
    </row>
    <row r="44" spans="1:12" s="26" customFormat="1" ht="15" customHeight="1" x14ac:dyDescent="0.35">
      <c r="A44" s="318" t="s">
        <v>265</v>
      </c>
      <c r="B44" s="319"/>
      <c r="C44" s="319"/>
      <c r="D44" s="319"/>
      <c r="E44" s="319"/>
      <c r="F44" s="319"/>
      <c r="G44" s="319"/>
      <c r="H44" s="320"/>
      <c r="I44" s="361">
        <v>0.1</v>
      </c>
      <c r="J44" s="362"/>
      <c r="K44" s="60"/>
      <c r="L44" s="57"/>
    </row>
    <row r="45" spans="1:12" ht="15" customHeight="1" x14ac:dyDescent="0.35">
      <c r="A45" s="358" t="s">
        <v>75</v>
      </c>
      <c r="B45" s="359"/>
      <c r="C45" s="359"/>
      <c r="D45" s="359"/>
      <c r="E45" s="359"/>
      <c r="F45" s="359"/>
      <c r="G45" s="359"/>
      <c r="H45" s="360"/>
      <c r="I45" s="347">
        <f>(I37*SUM(I$4:I$6))+(I38*SUM($I$9:$I$19))+(I39*I20)+(I40*SUM($I$21:$I$22))+(I41*SUM($I$23:$I$24))+(I42*SUM($I$25:$I$26))+(I43*$I$27)+(I44*$I$28)</f>
        <v>0</v>
      </c>
      <c r="J45" s="348"/>
    </row>
    <row r="46" spans="1:12" s="60" customFormat="1" ht="14.5" x14ac:dyDescent="0.35">
      <c r="D46" s="58"/>
      <c r="E46" s="58"/>
      <c r="F46" s="58"/>
      <c r="G46" s="58"/>
      <c r="H46" s="58"/>
      <c r="I46" s="58"/>
      <c r="J46" s="58"/>
    </row>
    <row r="47" spans="1:12" s="26" customFormat="1" ht="15" customHeight="1" x14ac:dyDescent="0.35">
      <c r="A47" s="342" t="s">
        <v>76</v>
      </c>
      <c r="B47" s="343"/>
      <c r="C47" s="343"/>
      <c r="D47" s="343"/>
      <c r="E47" s="343"/>
      <c r="F47" s="343"/>
      <c r="G47" s="343"/>
      <c r="H47" s="343"/>
      <c r="I47" s="340">
        <f>I35*1.06+I45</f>
        <v>0</v>
      </c>
      <c r="J47" s="341"/>
      <c r="K47" s="60"/>
      <c r="L47" s="57"/>
    </row>
    <row r="48" spans="1:12" ht="14.5" x14ac:dyDescent="0.35"/>
    <row r="49" spans="1:12" ht="15" customHeight="1" x14ac:dyDescent="0.35">
      <c r="A49" s="334" t="s">
        <v>77</v>
      </c>
      <c r="B49" s="335"/>
      <c r="C49" s="335"/>
      <c r="D49" s="335"/>
      <c r="E49" s="335"/>
      <c r="F49" s="335"/>
      <c r="G49" s="335"/>
      <c r="H49" s="336"/>
      <c r="I49" s="354"/>
      <c r="J49" s="355"/>
    </row>
    <row r="50" spans="1:12" ht="15" customHeight="1" x14ac:dyDescent="0.35">
      <c r="A50" s="337" t="s">
        <v>78</v>
      </c>
      <c r="B50" s="338"/>
      <c r="C50" s="338"/>
      <c r="D50" s="338"/>
      <c r="E50" s="338"/>
      <c r="F50" s="338"/>
      <c r="G50" s="338"/>
      <c r="H50" s="339"/>
      <c r="I50" s="347">
        <f>I35*I$49</f>
        <v>0</v>
      </c>
      <c r="J50" s="348"/>
    </row>
    <row r="51" spans="1:12" ht="14.5" x14ac:dyDescent="0.35">
      <c r="D51"/>
      <c r="E51"/>
      <c r="F51"/>
      <c r="G51"/>
      <c r="H51"/>
      <c r="I51"/>
      <c r="J51"/>
      <c r="K51"/>
      <c r="L51"/>
    </row>
    <row r="52" spans="1:12" ht="15.75" customHeight="1" x14ac:dyDescent="0.35">
      <c r="A52" s="349" t="s">
        <v>79</v>
      </c>
      <c r="B52" s="350"/>
      <c r="C52" s="350"/>
      <c r="D52" s="350"/>
      <c r="E52" s="350"/>
      <c r="F52" s="350"/>
      <c r="G52" s="350"/>
      <c r="H52" s="350"/>
      <c r="I52" s="365">
        <f>SUMIF(L4:L34,"_3.",J4:J34)+SUMIF(L4:L34,"_4.",J4:J34)</f>
        <v>0</v>
      </c>
      <c r="J52" s="366"/>
    </row>
    <row r="53" spans="1:12" ht="14.5" x14ac:dyDescent="0.35">
      <c r="A53" s="351" t="s">
        <v>239</v>
      </c>
      <c r="B53" s="351"/>
      <c r="C53" s="351"/>
      <c r="D53" s="351"/>
      <c r="E53" s="351"/>
      <c r="F53" s="351"/>
      <c r="G53" s="351"/>
      <c r="H53" s="351"/>
      <c r="I53" s="367"/>
      <c r="J53" s="355"/>
    </row>
    <row r="54" spans="1:12" ht="14.5" x14ac:dyDescent="0.35">
      <c r="A54" s="344" t="s">
        <v>240</v>
      </c>
      <c r="B54" s="345"/>
      <c r="C54" s="345"/>
      <c r="D54" s="345"/>
      <c r="E54" s="345"/>
      <c r="F54" s="345"/>
      <c r="G54" s="345"/>
      <c r="H54" s="346"/>
      <c r="I54" s="368">
        <f>I52*I53</f>
        <v>0</v>
      </c>
      <c r="J54" s="348"/>
    </row>
    <row r="55" spans="1:12" ht="27" customHeight="1" thickBot="1" x14ac:dyDescent="0.4">
      <c r="D55"/>
      <c r="E55"/>
      <c r="F55"/>
      <c r="G55"/>
      <c r="H55"/>
      <c r="I55"/>
      <c r="J55"/>
    </row>
    <row r="56" spans="1:12" ht="27" customHeight="1" thickBot="1" x14ac:dyDescent="0.4">
      <c r="A56" s="329" t="s">
        <v>80</v>
      </c>
      <c r="B56" s="330"/>
      <c r="C56" s="330"/>
      <c r="D56" s="330"/>
      <c r="E56" s="330"/>
      <c r="F56" s="330"/>
      <c r="G56" s="330"/>
      <c r="H56" s="331"/>
      <c r="I56" s="332">
        <f>I47+I50+I52+I54</f>
        <v>0</v>
      </c>
      <c r="J56" s="333"/>
    </row>
  </sheetData>
  <sheetProtection algorithmName="SHA-512" hashValue="lfSUmLSFQO+J9XtoKFnCa5XanNVcYyxRgIR4NeMYF5baEl9kIRM67FzRMPG/U7zd2rE6UFBiqB3NaKWcJ6iMSg==" saltValue="d1Vk3OC2hWAAx2rHYby54g==" spinCount="100000" sheet="1" sort="0" autoFilter="0" pivotTables="0"/>
  <dataConsolidate link="1"/>
  <mergeCells count="35">
    <mergeCell ref="A53:H53"/>
    <mergeCell ref="I53:J53"/>
    <mergeCell ref="I54:J54"/>
    <mergeCell ref="A56:H56"/>
    <mergeCell ref="I56:J56"/>
    <mergeCell ref="A54:H54"/>
    <mergeCell ref="A52:H52"/>
    <mergeCell ref="I52:J52"/>
    <mergeCell ref="A47:H47"/>
    <mergeCell ref="I47:J47"/>
    <mergeCell ref="A49:H49"/>
    <mergeCell ref="I49:J49"/>
    <mergeCell ref="A50:H50"/>
    <mergeCell ref="I50:J50"/>
    <mergeCell ref="A45:H45"/>
    <mergeCell ref="I45:J45"/>
    <mergeCell ref="I1:J1"/>
    <mergeCell ref="A35:H35"/>
    <mergeCell ref="I35:J35"/>
    <mergeCell ref="A37:H37"/>
    <mergeCell ref="I37:J37"/>
    <mergeCell ref="A38:H38"/>
    <mergeCell ref="A39:H39"/>
    <mergeCell ref="A40:H40"/>
    <mergeCell ref="A41:H41"/>
    <mergeCell ref="A42:H42"/>
    <mergeCell ref="A43:H43"/>
    <mergeCell ref="I38:J38"/>
    <mergeCell ref="I39:J39"/>
    <mergeCell ref="I40:J40"/>
    <mergeCell ref="I41:J41"/>
    <mergeCell ref="I42:J42"/>
    <mergeCell ref="I43:J43"/>
    <mergeCell ref="A44:H44"/>
    <mergeCell ref="I44:J44"/>
  </mergeCells>
  <conditionalFormatting sqref="C5:F34 H5:H34">
    <cfRule type="cellIs" dxfId="63" priority="81" operator="equal">
      <formula>"N/A"</formula>
    </cfRule>
  </conditionalFormatting>
  <conditionalFormatting sqref="C4:F4 H4">
    <cfRule type="cellIs" dxfId="62" priority="6" operator="equal">
      <formula>"N/A"</formula>
    </cfRule>
  </conditionalFormatting>
  <dataValidations disablePrompts="1" count="3">
    <dataValidation type="list" allowBlank="1" showInputMessage="1" showErrorMessage="1" sqref="A4:A34" xr:uid="{AC8ECE12-3823-495B-BFB6-219FB43288B3}">
      <formula1>typeofequipment</formula1>
    </dataValidation>
    <dataValidation type="list" allowBlank="1" showInputMessage="1" showErrorMessage="1" sqref="B4:B34" xr:uid="{BCD6FE61-2C64-4388-9CFA-61836F785F73}">
      <formula1>INDIRECT(SUBSTITUTE(A4,"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DFDE2037-FF31-4893-B85A-66D5FBFD24AF}">
      <formula1>200</formula1>
      <formula2>38000</formula2>
    </dataValidation>
  </dataValidations>
  <pageMargins left="0.7" right="0.7" top="0.75" bottom="0.75" header="0.3" footer="0.3"/>
  <pageSetup scale="36" fitToHeight="0" orientation="landscape" r:id="rId1"/>
  <ignoredErrors>
    <ignoredError sqref="L32:L34 L4:L30" unlockedFormula="1"/>
  </ignoredErrors>
  <extLst>
    <ext xmlns:x14="http://schemas.microsoft.com/office/spreadsheetml/2009/9/main" uri="{78C0D931-6437-407d-A8EE-F0AAD7539E65}">
      <x14:conditionalFormattings>
        <x14:conditionalFormatting xmlns:xm="http://schemas.microsoft.com/office/excel/2006/main">
          <x14:cfRule type="cellIs" priority="10" operator="equal" id="{59A016E0-B886-41DB-B09D-287E398AAFEF}">
            <xm:f>'Specified CCE Model Price List'!$AB$4</xm:f>
            <x14:dxf>
              <fill>
                <patternFill>
                  <bgColor theme="5" tint="0.79998168889431442"/>
                </patternFill>
              </fill>
            </x14:dxf>
          </x14:cfRule>
          <x14:cfRule type="cellIs" priority="11" operator="equal" id="{3A2CB832-2AF6-4B24-A512-7FB62F2982EF}">
            <xm:f>'Specified CCE Model Price List'!$AB$5</xm:f>
            <x14:dxf>
              <fill>
                <patternFill>
                  <bgColor theme="4" tint="0.79998168889431442"/>
                </patternFill>
              </fill>
            </x14:dxf>
          </x14:cfRule>
          <x14:cfRule type="cellIs" priority="12" operator="equal" id="{3E6DBA70-2729-4D48-8F24-3BEEB6A07388}">
            <xm:f>'Specified CCE Model Price List'!$AB$6</xm:f>
            <x14:dxf>
              <fill>
                <patternFill>
                  <bgColor theme="3" tint="0.59996337778862885"/>
                </patternFill>
              </fill>
            </x14:dxf>
          </x14:cfRule>
          <x14:cfRule type="cellIs" priority="13" operator="equal" id="{2BD946F9-9163-46FB-8F9E-2F300929E9FB}">
            <xm:f>'Specified CCE Model Price List'!$AB$7</xm:f>
            <x14:dxf>
              <font>
                <color theme="0"/>
              </font>
              <fill>
                <patternFill>
                  <bgColor theme="5" tint="-0.24994659260841701"/>
                </patternFill>
              </fill>
            </x14:dxf>
          </x14:cfRule>
          <xm:sqref>A4:A34</xm:sqref>
        </x14:conditionalFormatting>
        <x14:conditionalFormatting xmlns:xm="http://schemas.microsoft.com/office/excel/2006/main">
          <x14:cfRule type="expression" priority="5068" id="{C0BEC08C-A30E-499B-9987-F9F5FDCEE0D6}">
            <xm:f>OR(A1='Specified CCE Model Price List'!$AB$14,A1='Specified CCE Model Price List'!$AB$17,A1='Specified CCE Model Price List'!$AB$19,A1='Specified CCE Model Price List'!#REF!,A1='Specified CCE Model Price List'!$AB$22)</xm:f>
            <x14:dxf>
              <font>
                <color theme="1"/>
              </font>
              <fill>
                <patternFill>
                  <bgColor theme="1" tint="0.499984740745262"/>
                </patternFill>
              </fill>
            </x14:dxf>
          </x14:cfRule>
          <xm:sqref>G1:G3</xm:sqref>
        </x14:conditionalFormatting>
        <x14:conditionalFormatting xmlns:xm="http://schemas.microsoft.com/office/excel/2006/main">
          <x14:cfRule type="cellIs" priority="5069" operator="equal" id="{2CD378A7-AB76-4A70-B60A-29003498FB52}">
            <xm:f>'Specified CCE Model Price List'!$AB$22</xm:f>
            <x14:dxf>
              <fill>
                <patternFill>
                  <bgColor rgb="FFFFFF00"/>
                </patternFill>
              </fill>
            </x14:dxf>
          </x14:cfRule>
          <x14:cfRule type="cellIs" priority="5070" operator="equal" id="{0D52424A-BD2B-4020-B9B7-A5213667D9E6}">
            <xm:f>'Specified CCE Model Price List'!$AB$27</xm:f>
            <x14:dxf>
              <font>
                <color theme="0"/>
              </font>
              <fill>
                <patternFill>
                  <bgColor rgb="FF7030A0"/>
                </patternFill>
              </fill>
            </x14:dxf>
          </x14:cfRule>
          <x14:cfRule type="cellIs" priority="5071" operator="equal" id="{FBC23021-D2C0-4443-87C9-7BFE8826939B}">
            <xm:f>'Specified CCE Model Price List'!$AB$26</xm:f>
            <x14:dxf>
              <font>
                <color theme="0"/>
              </font>
              <fill>
                <patternFill>
                  <bgColor theme="9" tint="-0.24994659260841701"/>
                </patternFill>
              </fill>
            </x14:dxf>
          </x14:cfRule>
          <x14:cfRule type="cellIs" priority="5072" operator="equal" id="{14AC591E-82C9-4D80-9185-DB37BDD02C51}">
            <xm:f>'Specified CCE Model Price List'!$AB$25</xm:f>
            <x14:dxf>
              <font>
                <color theme="0"/>
              </font>
              <fill>
                <patternFill>
                  <bgColor theme="4" tint="-0.24994659260841701"/>
                </patternFill>
              </fill>
            </x14:dxf>
          </x14:cfRule>
          <x14:cfRule type="cellIs" priority="5073" operator="equal" id="{68776573-9622-4F36-8AC2-F07DB516568B}">
            <xm:f>'Specified CCE Model Price List'!$AB$24</xm:f>
            <x14:dxf>
              <fill>
                <patternFill>
                  <bgColor rgb="FFFF99FF"/>
                </patternFill>
              </fill>
            </x14:dxf>
          </x14:cfRule>
          <x14:cfRule type="cellIs" priority="5074" operator="equal" id="{592D3FEC-86A2-49B5-8072-5BA728A350DF}">
            <xm:f>'Specified CCE Model Price List'!$AB$23</xm:f>
            <x14:dxf>
              <font>
                <color theme="0"/>
              </font>
              <fill>
                <patternFill>
                  <bgColor rgb="FF9900CC"/>
                </patternFill>
              </fill>
            </x14:dxf>
          </x14:cfRule>
          <x14:cfRule type="cellIs" priority="5075" operator="equal" id="{B9E4FFEA-8CBB-497E-B49A-4572FF542A63}">
            <xm:f>'Specified CCE Model Price List'!$AB$22</xm:f>
            <x14:dxf>
              <fill>
                <patternFill>
                  <bgColor rgb="FFFFC000"/>
                </patternFill>
              </fill>
            </x14:dxf>
          </x14:cfRule>
          <x14:cfRule type="cellIs" priority="5076" operator="equal" id="{73899991-E141-4A21-AA6F-ABF5FA433E61}">
            <xm:f>'Specified CCE Model Price List'!$AB$22</xm:f>
            <x14:dxf>
              <font>
                <color theme="1"/>
              </font>
              <fill>
                <patternFill>
                  <bgColor rgb="FFCCCCFF"/>
                </patternFill>
              </fill>
            </x14:dxf>
          </x14:cfRule>
          <x14:cfRule type="cellIs" priority="5077" operator="equal" id="{CF4C666A-6421-42EA-ABCA-DCD11677A836}">
            <xm:f>'Specified CCE Model Price List'!#REF!</xm:f>
            <x14:dxf>
              <font>
                <color theme="1"/>
              </font>
              <fill>
                <patternFill>
                  <bgColor rgb="FFCCCCFF"/>
                </patternFill>
              </fill>
            </x14:dxf>
          </x14:cfRule>
          <x14:cfRule type="cellIs" priority="5078" operator="equal" id="{0AF5456E-1BE2-4AF4-834E-F2B91FAE6924}">
            <xm:f>'Specified CCE Model Price List'!$AB$19</xm:f>
            <x14:dxf>
              <font>
                <color theme="1"/>
              </font>
              <fill>
                <patternFill>
                  <bgColor theme="5" tint="0.59996337778862885"/>
                </patternFill>
              </fill>
            </x14:dxf>
          </x14:cfRule>
          <x14:cfRule type="cellIs" priority="5079" operator="equal" id="{E5D79548-C026-4E68-82A2-C969CAAD670F}">
            <xm:f>'Specified CCE Model Price List'!$AB$17</xm:f>
            <x14:dxf>
              <font>
                <color theme="1"/>
              </font>
              <fill>
                <patternFill>
                  <bgColor theme="5" tint="0.79998168889431442"/>
                </patternFill>
              </fill>
            </x14:dxf>
          </x14:cfRule>
          <x14:cfRule type="cellIs" priority="5080" operator="equal" id="{A9CA0DAF-7D50-4A8B-B336-4F5CED05C70A}">
            <xm:f>'Specified CCE Model Price List'!$AB$15</xm:f>
            <x14:dxf>
              <font>
                <color theme="1"/>
              </font>
              <fill>
                <patternFill>
                  <bgColor theme="9" tint="0.59996337778862885"/>
                </patternFill>
              </fill>
            </x14:dxf>
          </x14:cfRule>
          <x14:cfRule type="cellIs" priority="5081" operator="equal" id="{10D53CCA-AFCF-4553-931F-4ABDFE07F80B}">
            <xm:f>'Specified CCE Model Price List'!$AB$14</xm:f>
            <x14:dxf>
              <font>
                <color theme="1"/>
              </font>
              <fill>
                <patternFill>
                  <bgColor theme="9" tint="0.79998168889431442"/>
                </patternFill>
              </fill>
            </x14:dxf>
          </x14:cfRule>
          <x14:cfRule type="cellIs" priority="5082" operator="equal" id="{03F8123E-B345-43B4-837E-481BFC86BA36}">
            <xm:f>'Specified CCE Model Price List'!$AB$13</xm:f>
            <x14:dxf>
              <font>
                <color theme="0"/>
              </font>
              <fill>
                <patternFill>
                  <bgColor theme="1" tint="0.24994659260841701"/>
                </patternFill>
              </fill>
            </x14:dxf>
          </x14:cfRule>
          <x14:cfRule type="cellIs" priority="5083" operator="equal" id="{9099B3B0-2A85-4C6F-B507-E98EFF354D4F}">
            <xm:f>'Specified CCE Model Price List'!$AB$12</xm:f>
            <x14:dxf>
              <font>
                <color theme="0"/>
              </font>
              <fill>
                <patternFill>
                  <bgColor theme="0" tint="-0.499984740745262"/>
                </patternFill>
              </fill>
            </x14:dxf>
          </x14:cfRule>
          <x14:cfRule type="cellIs" priority="5084" operator="equal" id="{7FAAD732-B0F8-4CF8-A31C-8CF922FF76F1}">
            <xm:f>'Specified CCE Model Price List'!$AB$11</xm:f>
            <x14:dxf>
              <font>
                <color theme="1"/>
              </font>
              <fill>
                <patternFill>
                  <bgColor theme="0" tint="-0.14996795556505021"/>
                </patternFill>
              </fill>
            </x14:dxf>
          </x14:cfRule>
          <x14:cfRule type="cellIs" priority="5085" operator="equal" id="{0D36A1C7-54CB-4B30-B849-8478A94A4620}">
            <xm:f>'Specified CCE Model Price List'!#REF!</xm:f>
            <x14:dxf>
              <font>
                <color theme="1"/>
              </font>
              <fill>
                <patternFill>
                  <bgColor theme="7" tint="0.79998168889431442"/>
                </patternFill>
              </fill>
            </x14:dxf>
          </x14:cfRule>
          <x14:cfRule type="cellIs" priority="5086" operator="equal" id="{E80B3E37-B8E2-4D00-88BE-494D87BD39E6}">
            <xm:f>'Specified CCE Model Price List'!$AB$10</xm:f>
            <x14:dxf>
              <font>
                <color theme="0"/>
              </font>
              <fill>
                <patternFill>
                  <bgColor theme="4" tint="-0.24994659260841701"/>
                </patternFill>
              </fill>
            </x14:dxf>
          </x14:cfRule>
          <x14:cfRule type="cellIs" priority="5087" operator="equal" id="{01A7EB81-3E86-4071-AB03-C5658ECF7CFD}">
            <xm:f>'Specified CCE Model Price List'!$AB$9</xm:f>
            <x14:dxf>
              <font>
                <color theme="1"/>
              </font>
              <fill>
                <patternFill>
                  <bgColor theme="4" tint="0.39994506668294322"/>
                </patternFill>
              </fill>
            </x14:dxf>
          </x14:cfRule>
          <x14:cfRule type="cellIs" priority="5088" operator="equal" id="{D5426A0E-DE67-4641-A1D4-2ED0890699CB}">
            <xm:f>'Specified CCE Model Price List'!$AB$8</xm:f>
            <x14:dxf>
              <font>
                <color theme="1"/>
              </font>
              <fill>
                <patternFill>
                  <bgColor theme="4" tint="0.79998168889431442"/>
                </patternFill>
              </fill>
            </x14:dxf>
          </x14:cfRule>
          <xm:sqref>A1:A3</xm:sqref>
        </x14:conditionalFormatting>
        <x14:conditionalFormatting xmlns:xm="http://schemas.microsoft.com/office/excel/2006/main">
          <x14:cfRule type="cellIs" priority="5090" operator="equal" id="{DE247398-911C-413B-B99D-68B9E9EA6352}">
            <xm:f>'Specified CCE Model Price List'!$AB$16</xm:f>
            <x14:dxf>
              <font>
                <color theme="1"/>
              </font>
              <fill>
                <patternFill>
                  <bgColor theme="7" tint="0.79998168889431442"/>
                </patternFill>
              </fill>
            </x14:dxf>
          </x14:cfRule>
          <x14:cfRule type="cellIs" priority="5091" operator="equal" id="{1A341564-A837-4D4B-A41C-5EAE549FE079}">
            <xm:f>'Specified CCE Model Price List'!$AB$18</xm:f>
            <x14:dxf>
              <font>
                <color theme="1"/>
              </font>
              <fill>
                <patternFill>
                  <bgColor rgb="FFCCCCFF"/>
                </patternFill>
              </fill>
            </x14:dxf>
          </x14:cfRule>
          <x14:cfRule type="cellIs" priority="5092" operator="equal" id="{9E0342AE-3701-4FEF-87D8-2D61F99769C3}">
            <xm:f>'Specified CCE Model Price List'!$AB$20</xm:f>
            <x14:dxf>
              <fill>
                <patternFill>
                  <bgColor rgb="FFFFC000"/>
                </patternFill>
              </fill>
            </x14:dxf>
          </x14:cfRule>
          <x14:cfRule type="cellIs" priority="5093" operator="equal" id="{348511C0-C383-4F9C-88BA-F9758F0F95DD}">
            <xm:f>'Specified CCE Model Price List'!$AB$22</xm:f>
            <x14:dxf>
              <fill>
                <patternFill>
                  <bgColor rgb="FFFFFF00"/>
                </patternFill>
              </fill>
            </x14:dxf>
          </x14:cfRule>
          <x14:cfRule type="cellIs" priority="5094" operator="equal" id="{5CA76537-3110-4CEB-8FC1-811EDFEC5F7E}">
            <xm:f>'Specified CCE Model Price List'!$AB$23</xm:f>
            <x14:dxf>
              <font>
                <color theme="0"/>
              </font>
              <fill>
                <patternFill>
                  <bgColor rgb="FF9900CC"/>
                </patternFill>
              </fill>
            </x14:dxf>
          </x14:cfRule>
          <x14:cfRule type="cellIs" priority="5095" operator="equal" id="{6B47B4BA-6472-4973-9801-AB598DC7EDCB}">
            <xm:f>'Specified CCE Model Price List'!$AB$24</xm:f>
            <x14:dxf>
              <fill>
                <patternFill>
                  <bgColor rgb="FFFF99FF"/>
                </patternFill>
              </fill>
            </x14:dxf>
          </x14:cfRule>
          <x14:cfRule type="cellIs" priority="5096" operator="equal" id="{59DCAF54-E09B-4A4D-9ACB-628F6570D3FD}">
            <xm:f>'Specified CCE Model Price List'!$AB$25</xm:f>
            <x14:dxf>
              <font>
                <color theme="0"/>
              </font>
              <fill>
                <patternFill>
                  <bgColor theme="4" tint="-0.24994659260841701"/>
                </patternFill>
              </fill>
            </x14:dxf>
          </x14:cfRule>
          <x14:cfRule type="cellIs" priority="5097" operator="equal" id="{9FDDAEBB-690E-443F-AA23-CF659287F04C}">
            <xm:f>'Specified CCE Model Price List'!$AB$26</xm:f>
            <x14:dxf>
              <font>
                <color theme="0"/>
              </font>
              <fill>
                <patternFill>
                  <bgColor theme="9" tint="-0.24994659260841701"/>
                </patternFill>
              </fill>
            </x14:dxf>
          </x14:cfRule>
          <x14:cfRule type="cellIs" priority="5098" operator="equal" id="{5EE4CD64-D9F8-49C0-84F1-FA31F61F0964}">
            <xm:f>'Specified CCE Model Price List'!$AB$27</xm:f>
            <x14:dxf>
              <font>
                <color theme="0"/>
              </font>
              <fill>
                <patternFill>
                  <bgColor rgb="FF7030A0"/>
                </patternFill>
              </fill>
            </x14:dxf>
          </x14:cfRule>
          <x14:cfRule type="cellIs" priority="5099" operator="equal" id="{3CE60F06-E02C-4112-B305-3F47070A4E95}">
            <xm:f>'Specified CCE Model Price List'!$AB$8</xm:f>
            <x14:dxf>
              <font>
                <color theme="1"/>
              </font>
              <fill>
                <patternFill>
                  <bgColor theme="4" tint="0.79998168889431442"/>
                </patternFill>
              </fill>
            </x14:dxf>
          </x14:cfRule>
          <x14:cfRule type="cellIs" priority="5100" operator="equal" id="{2DABE148-5642-4763-98E6-4E292A1DD34E}">
            <xm:f>'Specified CCE Model Price List'!$AB$9</xm:f>
            <x14:dxf>
              <font>
                <color theme="1"/>
              </font>
              <fill>
                <patternFill>
                  <bgColor theme="4" tint="0.39994506668294322"/>
                </patternFill>
              </fill>
            </x14:dxf>
          </x14:cfRule>
          <x14:cfRule type="cellIs" priority="5101" operator="equal" id="{6485E7D5-09D5-451C-BF62-DA62B86CB8AD}">
            <xm:f>'Specified CCE Model Price List'!$AB$10</xm:f>
            <x14:dxf>
              <font>
                <color theme="0"/>
              </font>
              <fill>
                <patternFill>
                  <bgColor theme="4" tint="-0.24994659260841701"/>
                </patternFill>
              </fill>
            </x14:dxf>
          </x14:cfRule>
          <x14:cfRule type="cellIs" priority="5102" operator="equal" id="{97B428FC-FC32-4E57-88FB-B27AFF916395}">
            <xm:f>'Specified CCE Model Price List'!$AB$11</xm:f>
            <x14:dxf>
              <font>
                <color theme="1"/>
              </font>
              <fill>
                <patternFill>
                  <bgColor theme="0" tint="-0.14996795556505021"/>
                </patternFill>
              </fill>
            </x14:dxf>
          </x14:cfRule>
          <x14:cfRule type="cellIs" priority="5103" operator="equal" id="{D5B0A0BB-CBE1-414A-BCDD-C54217BA8542}">
            <xm:f>'Specified CCE Model Price List'!$AB$12</xm:f>
            <x14:dxf>
              <font>
                <color theme="0"/>
              </font>
              <fill>
                <patternFill>
                  <bgColor theme="0" tint="-0.499984740745262"/>
                </patternFill>
              </fill>
            </x14:dxf>
          </x14:cfRule>
          <x14:cfRule type="cellIs" priority="5104" operator="equal" id="{761D60FD-9BA0-4CC5-954A-789036B13871}">
            <xm:f>'Specified CCE Model Price List'!$AB$13</xm:f>
            <x14:dxf>
              <font>
                <color theme="0"/>
              </font>
              <fill>
                <patternFill>
                  <bgColor theme="1" tint="0.24994659260841701"/>
                </patternFill>
              </fill>
            </x14:dxf>
          </x14:cfRule>
          <x14:cfRule type="cellIs" priority="5105" operator="equal" id="{5A4649E4-969D-4ECE-9F92-7B4162C65C38}">
            <xm:f>'Specified CCE Model Price List'!$AB$14</xm:f>
            <x14:dxf>
              <font>
                <color theme="1"/>
              </font>
              <fill>
                <patternFill>
                  <bgColor theme="9" tint="0.79998168889431442"/>
                </patternFill>
              </fill>
            </x14:dxf>
          </x14:cfRule>
          <x14:cfRule type="cellIs" priority="5106" operator="equal" id="{77058751-AF21-471F-911D-835F0FE80A1C}">
            <xm:f>'Specified CCE Model Price List'!$AB$15</xm:f>
            <x14:dxf>
              <font>
                <color theme="1"/>
              </font>
              <fill>
                <patternFill>
                  <bgColor theme="9" tint="0.59996337778862885"/>
                </patternFill>
              </fill>
            </x14:dxf>
          </x14:cfRule>
          <x14:cfRule type="cellIs" priority="5107" operator="equal" id="{13B78085-DB73-41A5-91AD-8C8B38827105}">
            <xm:f>'Specified CCE Model Price List'!$AB$17</xm:f>
            <x14:dxf>
              <font>
                <color theme="1"/>
              </font>
              <fill>
                <patternFill>
                  <bgColor theme="5" tint="0.79998168889431442"/>
                </patternFill>
              </fill>
            </x14:dxf>
          </x14:cfRule>
          <x14:cfRule type="cellIs" priority="5108" operator="equal" id="{741BF1C1-4B94-46E3-A7A0-07472E18B5D8}">
            <xm:f>'Specified CCE Model Price List'!$AB$19</xm:f>
            <x14:dxf>
              <font>
                <color theme="1"/>
              </font>
              <fill>
                <patternFill>
                  <bgColor theme="5" tint="0.59996337778862885"/>
                </patternFill>
              </fill>
            </x14:dxf>
          </x14:cfRule>
          <x14:cfRule type="cellIs" priority="5109" operator="equal" id="{05DFAB49-951D-4FD4-B6D3-AA9F7AB278DD}">
            <xm:f>'Specified CCE Model Price List'!$AB$22</xm:f>
            <x14:dxf>
              <font>
                <color theme="1"/>
              </font>
              <fill>
                <patternFill>
                  <bgColor rgb="FF9999FF"/>
                </patternFill>
              </fill>
            </x14:dxf>
          </x14:cfRule>
          <xm:sqref>A4:A34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189"/>
  <sheetViews>
    <sheetView showGridLines="0" zoomScale="70" zoomScaleNormal="70" zoomScaleSheetLayoutView="25" workbookViewId="0">
      <pane xSplit="1" ySplit="3" topLeftCell="B4" activePane="bottomRight" state="frozen"/>
      <selection pane="topRight"/>
      <selection pane="bottomLeft"/>
      <selection pane="bottomRight" activeCell="E6" sqref="E6"/>
    </sheetView>
  </sheetViews>
  <sheetFormatPr defaultColWidth="9.1796875" defaultRowHeight="14.5" outlineLevelCol="2" x14ac:dyDescent="0.35"/>
  <cols>
    <col min="1" max="1" width="5.453125" customWidth="1"/>
    <col min="2" max="2" width="30.26953125" customWidth="1"/>
    <col min="3" max="3" width="15.453125" customWidth="1"/>
    <col min="4" max="4" width="18.453125" style="25" customWidth="1"/>
    <col min="5" max="5" width="39.453125" style="25" customWidth="1"/>
    <col min="6" max="15" width="15.453125" customWidth="1"/>
    <col min="16" max="16" width="9.1796875" customWidth="1"/>
    <col min="17" max="26" width="10.453125" customWidth="1"/>
    <col min="27" max="27" width="9.1796875" customWidth="1"/>
    <col min="28" max="30" width="9.1796875" hidden="1" customWidth="1" outlineLevel="2"/>
    <col min="31" max="31" width="9.1796875" hidden="1" customWidth="1" outlineLevel="1" collapsed="1"/>
    <col min="32" max="34" width="9.1796875" hidden="1" customWidth="1" outlineLevel="1"/>
    <col min="35" max="35" width="10.54296875" hidden="1" customWidth="1" outlineLevel="1"/>
    <col min="36" max="36" width="9.1796875" collapsed="1"/>
  </cols>
  <sheetData>
    <row r="1" spans="1:36" ht="23.25" customHeight="1" thickBot="1" x14ac:dyDescent="0.4">
      <c r="A1" s="28" t="s">
        <v>83</v>
      </c>
      <c r="B1" s="27"/>
      <c r="C1" s="27"/>
      <c r="D1" s="27"/>
      <c r="E1" s="36"/>
      <c r="F1" s="36"/>
      <c r="G1" s="148"/>
      <c r="H1" s="36"/>
      <c r="I1" s="36"/>
      <c r="J1" s="36"/>
      <c r="K1" s="36"/>
      <c r="L1" s="36"/>
      <c r="M1" s="36"/>
      <c r="N1" s="36"/>
      <c r="O1" s="60"/>
      <c r="P1" s="60"/>
      <c r="Q1" s="60"/>
      <c r="R1" s="60"/>
      <c r="S1" s="60"/>
      <c r="T1" s="60"/>
      <c r="U1" s="60"/>
      <c r="V1" s="60"/>
      <c r="W1" s="60"/>
      <c r="X1" s="60"/>
      <c r="Y1" s="60"/>
      <c r="Z1" s="60"/>
    </row>
    <row r="2" spans="1:36" ht="89.25" customHeight="1" thickBot="1" x14ac:dyDescent="0.4">
      <c r="E2" s="38"/>
      <c r="F2" s="60"/>
      <c r="G2" s="60"/>
      <c r="H2" s="60"/>
      <c r="I2" s="60"/>
      <c r="J2" s="369" t="s">
        <v>84</v>
      </c>
      <c r="K2" s="370"/>
      <c r="L2" s="371" t="s">
        <v>85</v>
      </c>
      <c r="M2" s="372"/>
      <c r="N2" s="60"/>
      <c r="O2" s="60"/>
      <c r="P2" s="60"/>
      <c r="Q2" s="60"/>
      <c r="R2" s="60"/>
      <c r="S2" s="60"/>
      <c r="T2" s="60"/>
      <c r="U2" s="60"/>
      <c r="V2" s="60"/>
      <c r="W2" s="60"/>
      <c r="X2" s="60"/>
      <c r="Y2" s="60"/>
      <c r="Z2" s="60"/>
    </row>
    <row r="3" spans="1:36" s="8" customFormat="1" ht="40.5" customHeight="1" thickTop="1" x14ac:dyDescent="0.35">
      <c r="A3" s="5" t="s">
        <v>86</v>
      </c>
      <c r="B3" s="5" t="s">
        <v>87</v>
      </c>
      <c r="C3" s="5" t="s">
        <v>88</v>
      </c>
      <c r="D3" s="7" t="s">
        <v>37</v>
      </c>
      <c r="E3" s="7" t="s">
        <v>36</v>
      </c>
      <c r="F3" s="5" t="s">
        <v>38</v>
      </c>
      <c r="G3" s="5" t="s">
        <v>39</v>
      </c>
      <c r="H3" s="5" t="s">
        <v>89</v>
      </c>
      <c r="I3" s="126" t="s">
        <v>40</v>
      </c>
      <c r="J3" s="159" t="s">
        <v>90</v>
      </c>
      <c r="K3" s="160" t="s">
        <v>91</v>
      </c>
      <c r="L3" s="129" t="s">
        <v>92</v>
      </c>
      <c r="M3" s="135" t="s">
        <v>93</v>
      </c>
      <c r="N3" s="129" t="s">
        <v>94</v>
      </c>
      <c r="O3" s="5" t="s">
        <v>95</v>
      </c>
      <c r="P3" s="40"/>
      <c r="Q3" s="169"/>
      <c r="R3" s="40"/>
      <c r="S3" s="40"/>
      <c r="T3" s="40"/>
      <c r="U3" s="40"/>
      <c r="V3" s="40"/>
      <c r="W3" s="40"/>
      <c r="X3" s="40"/>
      <c r="Y3" s="40"/>
      <c r="Z3" s="40"/>
      <c r="AB3" s="23" t="s">
        <v>35</v>
      </c>
      <c r="AI3" s="8" t="s">
        <v>96</v>
      </c>
    </row>
    <row r="4" spans="1:36" s="139" customFormat="1" ht="40.5" customHeight="1" x14ac:dyDescent="0.35">
      <c r="A4" s="142">
        <v>1</v>
      </c>
      <c r="B4" s="14" t="s">
        <v>97</v>
      </c>
      <c r="C4" s="141" t="s">
        <v>81</v>
      </c>
      <c r="D4" s="146" t="s">
        <v>98</v>
      </c>
      <c r="E4" s="141" t="s">
        <v>99</v>
      </c>
      <c r="F4" s="143">
        <v>10000</v>
      </c>
      <c r="G4" s="137" t="s">
        <v>100</v>
      </c>
      <c r="H4" s="137" t="s">
        <v>100</v>
      </c>
      <c r="I4" s="144">
        <v>16405.458999999999</v>
      </c>
      <c r="J4" s="149">
        <v>11000</v>
      </c>
      <c r="K4" s="161">
        <v>15000</v>
      </c>
      <c r="L4" s="130" t="s">
        <v>101</v>
      </c>
      <c r="M4" s="132" t="s">
        <v>101</v>
      </c>
      <c r="N4" s="130">
        <f t="shared" ref="N4:N34" si="0">I4+J4</f>
        <v>27405.458999999999</v>
      </c>
      <c r="O4" s="4">
        <f t="shared" ref="O4:O34" si="1">I4+K4</f>
        <v>31405.458999999999</v>
      </c>
      <c r="P4" s="138"/>
      <c r="Q4" s="138"/>
      <c r="R4" s="138"/>
      <c r="S4" s="138"/>
      <c r="T4" s="138"/>
      <c r="U4" s="138"/>
      <c r="V4" s="138"/>
      <c r="W4" s="138"/>
      <c r="X4" s="138"/>
      <c r="Y4" s="138"/>
      <c r="Z4" s="138"/>
      <c r="AB4" s="145" t="s">
        <v>48</v>
      </c>
      <c r="AD4" s="3" t="str">
        <f>SUBSTITUTE(AB4," ","")</f>
        <v>_1.Walkincoldrooms</v>
      </c>
    </row>
    <row r="5" spans="1:36" s="139" customFormat="1" ht="40.5" customHeight="1" x14ac:dyDescent="0.35">
      <c r="A5" s="142">
        <f>A4+1</f>
        <v>2</v>
      </c>
      <c r="B5" s="14" t="s">
        <v>97</v>
      </c>
      <c r="C5" s="142" t="s">
        <v>81</v>
      </c>
      <c r="D5" s="146" t="s">
        <v>102</v>
      </c>
      <c r="E5" s="142" t="s">
        <v>103</v>
      </c>
      <c r="F5" s="143">
        <v>10000</v>
      </c>
      <c r="G5" s="137" t="s">
        <v>100</v>
      </c>
      <c r="H5" s="137" t="s">
        <v>100</v>
      </c>
      <c r="I5" s="144">
        <v>11900</v>
      </c>
      <c r="J5" s="149">
        <v>11000</v>
      </c>
      <c r="K5" s="150">
        <v>15000</v>
      </c>
      <c r="L5" s="130" t="s">
        <v>101</v>
      </c>
      <c r="M5" s="132" t="s">
        <v>101</v>
      </c>
      <c r="N5" s="130">
        <f t="shared" si="0"/>
        <v>22900</v>
      </c>
      <c r="O5" s="4">
        <f t="shared" si="1"/>
        <v>26900</v>
      </c>
      <c r="P5" s="138"/>
      <c r="Q5" s="138"/>
      <c r="R5" s="138"/>
      <c r="S5" s="138"/>
      <c r="T5" s="138"/>
      <c r="U5" s="138"/>
      <c r="V5" s="138"/>
      <c r="W5" s="138"/>
      <c r="X5" s="138"/>
      <c r="Y5" s="138"/>
      <c r="Z5" s="3"/>
      <c r="AB5" s="164" t="s">
        <v>49</v>
      </c>
      <c r="AD5" s="3" t="str">
        <f>SUBSTITUTE(AB5," ","")</f>
        <v>_2.Walkincoldroomswithfreezers</v>
      </c>
    </row>
    <row r="6" spans="1:36" s="139" customFormat="1" ht="40.5" customHeight="1" x14ac:dyDescent="0.35">
      <c r="A6" s="142">
        <f t="shared" ref="A6:A76" si="2">A5+1</f>
        <v>3</v>
      </c>
      <c r="B6" s="14" t="s">
        <v>97</v>
      </c>
      <c r="C6" s="142" t="s">
        <v>81</v>
      </c>
      <c r="D6" s="146" t="s">
        <v>104</v>
      </c>
      <c r="E6" s="142" t="s">
        <v>105</v>
      </c>
      <c r="F6" s="143">
        <v>10000</v>
      </c>
      <c r="G6" s="137" t="s">
        <v>100</v>
      </c>
      <c r="H6" s="137" t="s">
        <v>100</v>
      </c>
      <c r="I6" s="144">
        <v>17076.5</v>
      </c>
      <c r="J6" s="149">
        <v>11000</v>
      </c>
      <c r="K6" s="150">
        <v>15000</v>
      </c>
      <c r="L6" s="130" t="s">
        <v>101</v>
      </c>
      <c r="M6" s="132" t="s">
        <v>101</v>
      </c>
      <c r="N6" s="130">
        <f t="shared" si="0"/>
        <v>28076.5</v>
      </c>
      <c r="O6" s="4">
        <f t="shared" si="1"/>
        <v>32076.5</v>
      </c>
      <c r="P6" s="138"/>
      <c r="Q6" s="138"/>
      <c r="R6" s="138"/>
      <c r="S6" s="138"/>
      <c r="T6" s="138"/>
      <c r="U6" s="138"/>
      <c r="V6" s="138"/>
      <c r="W6" s="138"/>
      <c r="X6" s="138"/>
      <c r="Y6" s="138"/>
      <c r="Z6" s="3"/>
      <c r="AB6" s="164" t="s">
        <v>50</v>
      </c>
      <c r="AD6" s="3" t="str">
        <f>SUBSTITUTE(AB6," ","")</f>
        <v>_3.ShorttermleaseforWalkincoldrooms</v>
      </c>
    </row>
    <row r="7" spans="1:36" s="139" customFormat="1" ht="40.5" customHeight="1" x14ac:dyDescent="0.35">
      <c r="A7" s="142">
        <f t="shared" si="2"/>
        <v>4</v>
      </c>
      <c r="B7" s="14" t="s">
        <v>97</v>
      </c>
      <c r="C7" s="142" t="s">
        <v>81</v>
      </c>
      <c r="D7" s="146" t="s">
        <v>106</v>
      </c>
      <c r="E7" s="142" t="s">
        <v>107</v>
      </c>
      <c r="F7" s="143">
        <v>10000</v>
      </c>
      <c r="G7" s="137" t="s">
        <v>100</v>
      </c>
      <c r="H7" s="137" t="s">
        <v>100</v>
      </c>
      <c r="I7" s="144">
        <v>19658.8</v>
      </c>
      <c r="J7" s="149">
        <v>11000</v>
      </c>
      <c r="K7" s="150">
        <v>15000</v>
      </c>
      <c r="L7" s="130" t="s">
        <v>101</v>
      </c>
      <c r="M7" s="132" t="s">
        <v>101</v>
      </c>
      <c r="N7" s="130">
        <f t="shared" si="0"/>
        <v>30658.799999999999</v>
      </c>
      <c r="O7" s="4">
        <f t="shared" si="1"/>
        <v>34658.800000000003</v>
      </c>
      <c r="P7" s="138"/>
      <c r="Q7" s="138"/>
      <c r="R7" s="138"/>
      <c r="S7" s="138"/>
      <c r="T7" s="138"/>
      <c r="U7" s="138"/>
      <c r="V7" s="138"/>
      <c r="W7" s="138"/>
      <c r="X7" s="138"/>
      <c r="Y7" s="138"/>
      <c r="Z7" s="138"/>
      <c r="AB7" s="145" t="s">
        <v>52</v>
      </c>
      <c r="AD7" s="3" t="str">
        <f>SUBSTITUTE(AB7," ","")</f>
        <v>_4.LeasingWalkincoldroomsorfreezerroom</v>
      </c>
      <c r="AE7" s="3"/>
      <c r="AF7" s="3"/>
      <c r="AG7" s="3"/>
      <c r="AH7" s="3"/>
      <c r="AI7" s="3" t="s">
        <v>108</v>
      </c>
      <c r="AJ7" s="3"/>
    </row>
    <row r="8" spans="1:36" s="139" customFormat="1" ht="40.5" customHeight="1" thickBot="1" x14ac:dyDescent="0.4">
      <c r="A8" s="142">
        <f t="shared" si="2"/>
        <v>5</v>
      </c>
      <c r="B8" s="14" t="s">
        <v>97</v>
      </c>
      <c r="C8" s="142" t="s">
        <v>81</v>
      </c>
      <c r="D8" s="146" t="s">
        <v>109</v>
      </c>
      <c r="E8" s="142" t="s">
        <v>110</v>
      </c>
      <c r="F8" s="143">
        <v>10000</v>
      </c>
      <c r="G8" s="137" t="s">
        <v>100</v>
      </c>
      <c r="H8" s="137" t="s">
        <v>100</v>
      </c>
      <c r="I8" s="144">
        <v>15368.849999999999</v>
      </c>
      <c r="J8" s="149">
        <v>11000</v>
      </c>
      <c r="K8" s="150">
        <v>15000</v>
      </c>
      <c r="L8" s="130" t="s">
        <v>101</v>
      </c>
      <c r="M8" s="132" t="s">
        <v>101</v>
      </c>
      <c r="N8" s="130">
        <f t="shared" si="0"/>
        <v>26368.85</v>
      </c>
      <c r="O8" s="4">
        <f t="shared" si="1"/>
        <v>30368.85</v>
      </c>
      <c r="P8" s="138"/>
      <c r="Q8" s="138"/>
      <c r="R8" s="138"/>
      <c r="S8" s="138"/>
      <c r="T8" s="138"/>
      <c r="U8" s="138"/>
      <c r="V8" s="138"/>
      <c r="W8" s="138"/>
      <c r="X8" s="138"/>
      <c r="Y8" s="138"/>
      <c r="Z8" s="138"/>
      <c r="AB8" s="24" t="s">
        <v>54</v>
      </c>
      <c r="AC8" s="3"/>
      <c r="AD8" s="3" t="str">
        <f t="shared" ref="AD8:AD13" si="3">SUBSTITUTE(AB8," ","")</f>
        <v>_5.OngridILR_withoutfreezercomp.</v>
      </c>
      <c r="AE8" s="3"/>
      <c r="AF8" s="3"/>
      <c r="AG8" s="3"/>
      <c r="AH8" s="3"/>
      <c r="AI8" s="3" t="s">
        <v>111</v>
      </c>
      <c r="AJ8" s="3"/>
    </row>
    <row r="9" spans="1:36" s="139" customFormat="1" ht="40.5" customHeight="1" thickBot="1" x14ac:dyDescent="0.4">
      <c r="A9" s="142">
        <f t="shared" si="2"/>
        <v>6</v>
      </c>
      <c r="B9" s="14" t="s">
        <v>97</v>
      </c>
      <c r="C9" s="142" t="s">
        <v>51</v>
      </c>
      <c r="D9" s="146" t="s">
        <v>98</v>
      </c>
      <c r="E9" s="142" t="s">
        <v>112</v>
      </c>
      <c r="F9" s="141">
        <v>30000</v>
      </c>
      <c r="G9" s="137" t="s">
        <v>100</v>
      </c>
      <c r="H9" s="137" t="s">
        <v>100</v>
      </c>
      <c r="I9" s="144">
        <v>23777.223399999999</v>
      </c>
      <c r="J9" s="149">
        <v>16500</v>
      </c>
      <c r="K9" s="150">
        <v>23000</v>
      </c>
      <c r="L9" s="130" t="s">
        <v>101</v>
      </c>
      <c r="M9" s="132" t="s">
        <v>101</v>
      </c>
      <c r="N9" s="130">
        <f t="shared" si="0"/>
        <v>40277.223400000003</v>
      </c>
      <c r="O9" s="4">
        <f t="shared" si="1"/>
        <v>46777.223400000003</v>
      </c>
      <c r="P9" s="138"/>
      <c r="Q9" s="138"/>
      <c r="R9" s="138"/>
      <c r="S9" s="138"/>
      <c r="T9" s="138"/>
      <c r="U9" s="138"/>
      <c r="V9" s="138"/>
      <c r="W9" s="138"/>
      <c r="X9" s="138"/>
      <c r="Y9" s="138"/>
      <c r="Z9" s="138"/>
      <c r="AB9" s="24" t="s">
        <v>55</v>
      </c>
      <c r="AC9" s="12"/>
      <c r="AD9" s="3" t="str">
        <f t="shared" si="3"/>
        <v>_6.OngridILR_withfreezercomp.</v>
      </c>
      <c r="AE9" s="3"/>
      <c r="AF9" s="3"/>
      <c r="AG9" s="3"/>
      <c r="AH9" s="3"/>
      <c r="AI9" s="3" t="s">
        <v>113</v>
      </c>
      <c r="AJ9" s="3"/>
    </row>
    <row r="10" spans="1:36" s="139" customFormat="1" ht="40.5" customHeight="1" thickBot="1" x14ac:dyDescent="0.4">
      <c r="A10" s="142">
        <f t="shared" si="2"/>
        <v>7</v>
      </c>
      <c r="B10" s="14" t="s">
        <v>97</v>
      </c>
      <c r="C10" s="142" t="s">
        <v>51</v>
      </c>
      <c r="D10" s="146" t="s">
        <v>102</v>
      </c>
      <c r="E10" s="142" t="s">
        <v>114</v>
      </c>
      <c r="F10" s="141">
        <v>30000</v>
      </c>
      <c r="G10" s="137" t="s">
        <v>100</v>
      </c>
      <c r="H10" s="137" t="s">
        <v>100</v>
      </c>
      <c r="I10" s="144">
        <v>18900</v>
      </c>
      <c r="J10" s="149">
        <v>16500</v>
      </c>
      <c r="K10" s="150">
        <v>23000</v>
      </c>
      <c r="L10" s="130" t="s">
        <v>101</v>
      </c>
      <c r="M10" s="132" t="s">
        <v>101</v>
      </c>
      <c r="N10" s="130">
        <f t="shared" si="0"/>
        <v>35400</v>
      </c>
      <c r="O10" s="4">
        <f t="shared" si="1"/>
        <v>41900</v>
      </c>
      <c r="P10" s="138"/>
      <c r="Q10" s="138"/>
      <c r="R10" s="138"/>
      <c r="S10" s="138"/>
      <c r="T10" s="138"/>
      <c r="U10" s="138"/>
      <c r="V10" s="138"/>
      <c r="W10" s="138"/>
      <c r="X10" s="138"/>
      <c r="Y10" s="138"/>
      <c r="Z10" s="138"/>
      <c r="AB10" s="24" t="s">
        <v>56</v>
      </c>
      <c r="AC10" s="12"/>
      <c r="AD10" s="3" t="str">
        <f t="shared" si="3"/>
        <v>_7.Ongridfreezers</v>
      </c>
      <c r="AE10" s="3"/>
      <c r="AF10" s="3"/>
      <c r="AG10" s="3"/>
      <c r="AH10" s="3"/>
      <c r="AI10" s="24"/>
      <c r="AJ10" s="3"/>
    </row>
    <row r="11" spans="1:36" s="139" customFormat="1" ht="40.5" customHeight="1" thickBot="1" x14ac:dyDescent="0.4">
      <c r="A11" s="142">
        <f t="shared" si="2"/>
        <v>8</v>
      </c>
      <c r="B11" s="14" t="s">
        <v>97</v>
      </c>
      <c r="C11" s="142" t="s">
        <v>51</v>
      </c>
      <c r="D11" s="146" t="s">
        <v>102</v>
      </c>
      <c r="E11" s="142" t="s">
        <v>115</v>
      </c>
      <c r="F11" s="141">
        <v>30000</v>
      </c>
      <c r="G11" s="137" t="s">
        <v>100</v>
      </c>
      <c r="H11" s="137" t="s">
        <v>100</v>
      </c>
      <c r="I11" s="144">
        <v>22600</v>
      </c>
      <c r="J11" s="149">
        <v>16500</v>
      </c>
      <c r="K11" s="150">
        <v>23000</v>
      </c>
      <c r="L11" s="130" t="s">
        <v>101</v>
      </c>
      <c r="M11" s="132" t="s">
        <v>101</v>
      </c>
      <c r="N11" s="130">
        <f t="shared" si="0"/>
        <v>39100</v>
      </c>
      <c r="O11" s="4">
        <f t="shared" si="1"/>
        <v>45600</v>
      </c>
      <c r="P11" s="138"/>
      <c r="Q11" s="138"/>
      <c r="R11" s="138"/>
      <c r="S11" s="138"/>
      <c r="T11" s="138"/>
      <c r="U11" s="138"/>
      <c r="V11" s="138"/>
      <c r="W11" s="138"/>
      <c r="X11" s="138"/>
      <c r="Y11" s="138"/>
      <c r="Z11" s="138"/>
      <c r="AB11" s="24" t="s">
        <v>57</v>
      </c>
      <c r="AC11" s="12"/>
      <c r="AD11" s="3" t="str">
        <f t="shared" si="3"/>
        <v>_8.OffgridSDDrefrigerators_withoutfreezercomp.</v>
      </c>
      <c r="AE11" s="3"/>
      <c r="AF11" s="3"/>
      <c r="AG11" s="3"/>
      <c r="AH11" s="3"/>
      <c r="AI11" s="24"/>
      <c r="AJ11" s="3"/>
    </row>
    <row r="12" spans="1:36" s="139" customFormat="1" ht="40.5" customHeight="1" thickBot="1" x14ac:dyDescent="0.4">
      <c r="A12" s="142">
        <f t="shared" si="2"/>
        <v>9</v>
      </c>
      <c r="B12" s="14" t="s">
        <v>97</v>
      </c>
      <c r="C12" s="142" t="s">
        <v>51</v>
      </c>
      <c r="D12" s="146" t="s">
        <v>104</v>
      </c>
      <c r="E12" s="142" t="s">
        <v>116</v>
      </c>
      <c r="F12" s="141">
        <v>30000</v>
      </c>
      <c r="G12" s="137" t="s">
        <v>100</v>
      </c>
      <c r="H12" s="137" t="s">
        <v>100</v>
      </c>
      <c r="I12" s="144">
        <v>23573.899999999998</v>
      </c>
      <c r="J12" s="149">
        <v>16500</v>
      </c>
      <c r="K12" s="150">
        <v>23000</v>
      </c>
      <c r="L12" s="130" t="s">
        <v>101</v>
      </c>
      <c r="M12" s="132" t="s">
        <v>101</v>
      </c>
      <c r="N12" s="130">
        <f t="shared" si="0"/>
        <v>40073.899999999994</v>
      </c>
      <c r="O12" s="4">
        <f t="shared" si="1"/>
        <v>46573.899999999994</v>
      </c>
      <c r="P12" s="138"/>
      <c r="Q12" s="138"/>
      <c r="R12" s="138"/>
      <c r="S12" s="138"/>
      <c r="T12" s="138"/>
      <c r="U12" s="138"/>
      <c r="V12" s="138"/>
      <c r="W12" s="138"/>
      <c r="X12" s="138"/>
      <c r="Y12" s="138"/>
      <c r="Z12" s="138"/>
      <c r="AB12" s="24" t="s">
        <v>58</v>
      </c>
      <c r="AC12" s="13"/>
      <c r="AD12" s="3" t="str">
        <f t="shared" si="3"/>
        <v>_9.OffgridSDDrefrigerators_withfreezercomp.</v>
      </c>
      <c r="AE12" s="3"/>
      <c r="AF12" s="3"/>
      <c r="AG12" s="3"/>
      <c r="AH12" s="3"/>
      <c r="AI12" s="24"/>
      <c r="AJ12" s="3"/>
    </row>
    <row r="13" spans="1:36" s="139" customFormat="1" ht="40.5" customHeight="1" x14ac:dyDescent="0.35">
      <c r="A13" s="142">
        <f t="shared" si="2"/>
        <v>10</v>
      </c>
      <c r="B13" s="14" t="s">
        <v>97</v>
      </c>
      <c r="C13" s="142" t="s">
        <v>51</v>
      </c>
      <c r="D13" s="146" t="s">
        <v>104</v>
      </c>
      <c r="E13" s="142" t="s">
        <v>117</v>
      </c>
      <c r="F13" s="141">
        <v>30000</v>
      </c>
      <c r="G13" s="137" t="s">
        <v>100</v>
      </c>
      <c r="H13" s="137" t="s">
        <v>100</v>
      </c>
      <c r="I13" s="144">
        <v>26120.5</v>
      </c>
      <c r="J13" s="149">
        <v>16500</v>
      </c>
      <c r="K13" s="150">
        <v>23000</v>
      </c>
      <c r="L13" s="130" t="s">
        <v>101</v>
      </c>
      <c r="M13" s="132" t="s">
        <v>101</v>
      </c>
      <c r="N13" s="130">
        <f t="shared" si="0"/>
        <v>42620.5</v>
      </c>
      <c r="O13" s="4">
        <f t="shared" si="1"/>
        <v>49120.5</v>
      </c>
      <c r="P13" s="138"/>
      <c r="Q13" s="138"/>
      <c r="R13" s="138"/>
      <c r="S13" s="138"/>
      <c r="T13" s="138"/>
      <c r="U13" s="138"/>
      <c r="V13" s="138"/>
      <c r="W13" s="138"/>
      <c r="X13" s="138"/>
      <c r="Y13" s="138"/>
      <c r="Z13" s="138"/>
      <c r="AB13" s="3" t="s">
        <v>59</v>
      </c>
      <c r="AC13" s="3"/>
      <c r="AD13" s="3" t="str">
        <f t="shared" si="3"/>
        <v>_10.OffgridSDDfreezer</v>
      </c>
      <c r="AE13" s="3"/>
      <c r="AF13" s="3"/>
      <c r="AG13" s="3"/>
      <c r="AH13" s="3"/>
      <c r="AI13" s="24"/>
      <c r="AJ13" s="3"/>
    </row>
    <row r="14" spans="1:36" s="139" customFormat="1" ht="40.5" customHeight="1" x14ac:dyDescent="0.35">
      <c r="A14" s="142">
        <f t="shared" si="2"/>
        <v>11</v>
      </c>
      <c r="B14" s="14" t="s">
        <v>97</v>
      </c>
      <c r="C14" s="142" t="s">
        <v>51</v>
      </c>
      <c r="D14" s="146" t="s">
        <v>106</v>
      </c>
      <c r="E14" s="142" t="s">
        <v>118</v>
      </c>
      <c r="F14" s="141">
        <v>30000</v>
      </c>
      <c r="G14" s="137" t="s">
        <v>100</v>
      </c>
      <c r="H14" s="137" t="s">
        <v>100</v>
      </c>
      <c r="I14" s="144">
        <v>26072.899999999998</v>
      </c>
      <c r="J14" s="149">
        <v>16500</v>
      </c>
      <c r="K14" s="150">
        <v>23000</v>
      </c>
      <c r="L14" s="130" t="s">
        <v>101</v>
      </c>
      <c r="M14" s="132" t="s">
        <v>101</v>
      </c>
      <c r="N14" s="130">
        <f t="shared" si="0"/>
        <v>42572.899999999994</v>
      </c>
      <c r="O14" s="4">
        <f t="shared" si="1"/>
        <v>49072.899999999994</v>
      </c>
      <c r="P14" s="138"/>
      <c r="Q14" s="138"/>
      <c r="R14" s="138"/>
      <c r="S14" s="138"/>
      <c r="T14" s="138"/>
      <c r="U14" s="138"/>
      <c r="V14" s="138"/>
      <c r="W14" s="138"/>
      <c r="X14" s="138"/>
      <c r="Y14" s="138"/>
      <c r="Z14" s="138"/>
      <c r="AB14" s="24" t="s">
        <v>60</v>
      </c>
      <c r="AC14" s="3"/>
      <c r="AD14" s="3" t="str">
        <f t="shared" ref="AD14:AD21" si="4">SUBSTITUTE(AB14," ","")</f>
        <v>_11.Temperaturemonitoringdevice_30DTR</v>
      </c>
      <c r="AE14" s="3"/>
      <c r="AF14" s="3"/>
      <c r="AG14" s="3"/>
      <c r="AH14" s="3"/>
      <c r="AI14" s="24"/>
      <c r="AJ14" s="3"/>
    </row>
    <row r="15" spans="1:36" s="139" customFormat="1" ht="40.5" customHeight="1" x14ac:dyDescent="0.35">
      <c r="A15" s="142">
        <f t="shared" si="2"/>
        <v>12</v>
      </c>
      <c r="B15" s="14" t="s">
        <v>97</v>
      </c>
      <c r="C15" s="142" t="s">
        <v>51</v>
      </c>
      <c r="D15" s="146" t="s">
        <v>106</v>
      </c>
      <c r="E15" s="142" t="s">
        <v>119</v>
      </c>
      <c r="F15" s="141">
        <v>30000</v>
      </c>
      <c r="G15" s="137" t="s">
        <v>100</v>
      </c>
      <c r="H15" s="137" t="s">
        <v>100</v>
      </c>
      <c r="I15" s="144">
        <v>26775</v>
      </c>
      <c r="J15" s="149">
        <v>16500</v>
      </c>
      <c r="K15" s="150">
        <v>23000</v>
      </c>
      <c r="L15" s="130" t="s">
        <v>101</v>
      </c>
      <c r="M15" s="132" t="s">
        <v>101</v>
      </c>
      <c r="N15" s="130">
        <f t="shared" si="0"/>
        <v>43275</v>
      </c>
      <c r="O15" s="4">
        <f t="shared" si="1"/>
        <v>49775</v>
      </c>
      <c r="P15" s="138"/>
      <c r="Q15" s="138"/>
      <c r="R15" s="138"/>
      <c r="S15" s="138"/>
      <c r="T15" s="138"/>
      <c r="U15" s="138"/>
      <c r="V15" s="138"/>
      <c r="W15" s="138"/>
      <c r="X15" s="138"/>
      <c r="Y15" s="138"/>
      <c r="Z15" s="138"/>
      <c r="AB15" s="24" t="s">
        <v>61</v>
      </c>
      <c r="AC15" s="3"/>
      <c r="AD15" s="3" t="str">
        <f t="shared" si="4"/>
        <v>_12.Remotetemperaturemonitoringdevices_RTMDs</v>
      </c>
      <c r="AE15" s="3"/>
      <c r="AF15" s="3"/>
      <c r="AG15" s="3"/>
      <c r="AH15" s="3"/>
      <c r="AI15" s="3"/>
      <c r="AJ15" s="3"/>
    </row>
    <row r="16" spans="1:36" s="139" customFormat="1" ht="40.5" customHeight="1" x14ac:dyDescent="0.35">
      <c r="A16" s="142">
        <f t="shared" si="2"/>
        <v>13</v>
      </c>
      <c r="B16" s="14" t="s">
        <v>97</v>
      </c>
      <c r="C16" s="142" t="s">
        <v>51</v>
      </c>
      <c r="D16" s="146" t="s">
        <v>109</v>
      </c>
      <c r="E16" s="142" t="s">
        <v>120</v>
      </c>
      <c r="F16" s="141">
        <v>30000</v>
      </c>
      <c r="G16" s="137" t="s">
        <v>100</v>
      </c>
      <c r="H16" s="137" t="s">
        <v>100</v>
      </c>
      <c r="I16" s="144">
        <v>22225.629999999997</v>
      </c>
      <c r="J16" s="149">
        <v>16500</v>
      </c>
      <c r="K16" s="150">
        <v>23000</v>
      </c>
      <c r="L16" s="130" t="s">
        <v>101</v>
      </c>
      <c r="M16" s="132" t="s">
        <v>101</v>
      </c>
      <c r="N16" s="130">
        <f t="shared" si="0"/>
        <v>38725.629999999997</v>
      </c>
      <c r="O16" s="4">
        <f t="shared" si="1"/>
        <v>45225.63</v>
      </c>
      <c r="P16" s="138"/>
      <c r="Q16" s="138"/>
      <c r="R16" s="138"/>
      <c r="S16" s="138"/>
      <c r="T16" s="138"/>
      <c r="U16" s="138"/>
      <c r="V16" s="138"/>
      <c r="W16" s="138"/>
      <c r="X16" s="138"/>
      <c r="Y16" s="138"/>
      <c r="Z16" s="138"/>
      <c r="AB16" s="24" t="s">
        <v>62</v>
      </c>
      <c r="AC16" s="3"/>
      <c r="AD16" s="3" t="str">
        <f t="shared" ref="AD16" si="5">SUBSTITUTE(AB16," ","")</f>
        <v>_13.Standardvaccinecarriers</v>
      </c>
      <c r="AE16" s="3"/>
      <c r="AF16" s="3"/>
      <c r="AG16" s="3"/>
      <c r="AH16" s="3"/>
      <c r="AI16" s="3"/>
      <c r="AJ16" s="3"/>
    </row>
    <row r="17" spans="1:36" s="139" customFormat="1" ht="40.5" customHeight="1" x14ac:dyDescent="0.35">
      <c r="A17" s="142">
        <f t="shared" si="2"/>
        <v>14</v>
      </c>
      <c r="B17" s="14" t="s">
        <v>97</v>
      </c>
      <c r="C17" s="142" t="s">
        <v>51</v>
      </c>
      <c r="D17" s="146" t="s">
        <v>109</v>
      </c>
      <c r="E17" s="142" t="s">
        <v>121</v>
      </c>
      <c r="F17" s="141">
        <v>30000</v>
      </c>
      <c r="G17" s="137" t="s">
        <v>100</v>
      </c>
      <c r="H17" s="137" t="s">
        <v>100</v>
      </c>
      <c r="I17" s="144">
        <v>25318.44</v>
      </c>
      <c r="J17" s="149">
        <v>16500</v>
      </c>
      <c r="K17" s="150">
        <v>23000</v>
      </c>
      <c r="L17" s="130" t="s">
        <v>101</v>
      </c>
      <c r="M17" s="132" t="s">
        <v>101</v>
      </c>
      <c r="N17" s="130">
        <f t="shared" si="0"/>
        <v>41818.44</v>
      </c>
      <c r="O17" s="4">
        <f t="shared" si="1"/>
        <v>48318.44</v>
      </c>
      <c r="P17" s="138"/>
      <c r="Q17" s="138"/>
      <c r="R17" s="138"/>
      <c r="S17" s="138"/>
      <c r="T17" s="138"/>
      <c r="U17" s="138"/>
      <c r="V17" s="138"/>
      <c r="W17" s="138"/>
      <c r="X17" s="138"/>
      <c r="Y17" s="138"/>
      <c r="Z17" s="138"/>
      <c r="AB17" s="24" t="s">
        <v>63</v>
      </c>
      <c r="AC17" s="3"/>
      <c r="AD17" s="3" t="str">
        <f t="shared" si="4"/>
        <v>_14.Freezefreevaccinecarriers</v>
      </c>
      <c r="AE17" s="3"/>
      <c r="AF17" s="3"/>
      <c r="AG17" s="3"/>
      <c r="AH17" s="3"/>
      <c r="AI17" s="24"/>
      <c r="AJ17" s="3"/>
    </row>
    <row r="18" spans="1:36" s="139" customFormat="1" ht="40.5" customHeight="1" x14ac:dyDescent="0.35">
      <c r="A18" s="142">
        <f t="shared" si="2"/>
        <v>15</v>
      </c>
      <c r="B18" s="14" t="s">
        <v>97</v>
      </c>
      <c r="C18" s="142" t="s">
        <v>122</v>
      </c>
      <c r="D18" s="146" t="s">
        <v>98</v>
      </c>
      <c r="E18" s="142" t="s">
        <v>123</v>
      </c>
      <c r="F18" s="141">
        <v>40000</v>
      </c>
      <c r="G18" s="137" t="s">
        <v>100</v>
      </c>
      <c r="H18" s="137" t="s">
        <v>100</v>
      </c>
      <c r="I18" s="144">
        <v>25132.633399999999</v>
      </c>
      <c r="J18" s="149">
        <v>18500</v>
      </c>
      <c r="K18" s="150">
        <v>26000</v>
      </c>
      <c r="L18" s="130" t="s">
        <v>101</v>
      </c>
      <c r="M18" s="132" t="s">
        <v>101</v>
      </c>
      <c r="N18" s="130">
        <f t="shared" si="0"/>
        <v>43632.633399999999</v>
      </c>
      <c r="O18" s="4">
        <f t="shared" si="1"/>
        <v>51132.633399999999</v>
      </c>
      <c r="P18" s="138"/>
      <c r="Q18" s="138"/>
      <c r="R18" s="138"/>
      <c r="S18" s="138"/>
      <c r="T18" s="138"/>
      <c r="U18" s="138"/>
      <c r="V18" s="138"/>
      <c r="W18" s="138"/>
      <c r="X18" s="138"/>
      <c r="Y18" s="138"/>
      <c r="Z18" s="138"/>
      <c r="AA18" s="3"/>
      <c r="AB18" s="24" t="s">
        <v>64</v>
      </c>
      <c r="AC18" s="3"/>
      <c r="AD18" s="3" t="str">
        <f t="shared" ref="AD18" si="6">SUBSTITUTE(AB18," ","")</f>
        <v>_15.Standardvaccinecoldboxes</v>
      </c>
      <c r="AE18" s="3"/>
      <c r="AF18" s="3"/>
      <c r="AG18" s="3"/>
      <c r="AH18" s="3"/>
      <c r="AI18" s="24"/>
      <c r="AJ18" s="3"/>
    </row>
    <row r="19" spans="1:36" s="139" customFormat="1" ht="40.5" customHeight="1" x14ac:dyDescent="0.35">
      <c r="A19" s="142">
        <f t="shared" si="2"/>
        <v>16</v>
      </c>
      <c r="B19" s="14" t="s">
        <v>97</v>
      </c>
      <c r="C19" s="142" t="s">
        <v>122</v>
      </c>
      <c r="D19" s="146" t="s">
        <v>102</v>
      </c>
      <c r="E19" s="142" t="s">
        <v>124</v>
      </c>
      <c r="F19" s="141">
        <v>40000</v>
      </c>
      <c r="G19" s="137" t="s">
        <v>100</v>
      </c>
      <c r="H19" s="137" t="s">
        <v>100</v>
      </c>
      <c r="I19" s="144">
        <v>21100</v>
      </c>
      <c r="J19" s="149">
        <v>18500</v>
      </c>
      <c r="K19" s="150">
        <v>26000</v>
      </c>
      <c r="L19" s="130" t="s">
        <v>101</v>
      </c>
      <c r="M19" s="132" t="s">
        <v>101</v>
      </c>
      <c r="N19" s="130">
        <f t="shared" si="0"/>
        <v>39600</v>
      </c>
      <c r="O19" s="4">
        <f t="shared" si="1"/>
        <v>47100</v>
      </c>
      <c r="P19" s="138"/>
      <c r="Q19" s="138"/>
      <c r="R19" s="138"/>
      <c r="S19" s="138"/>
      <c r="T19" s="138"/>
      <c r="U19" s="138"/>
      <c r="V19" s="138"/>
      <c r="W19" s="138"/>
      <c r="X19" s="138"/>
      <c r="Y19" s="138"/>
      <c r="Z19" s="138"/>
      <c r="AB19" s="24" t="s">
        <v>65</v>
      </c>
      <c r="AC19" s="3"/>
      <c r="AD19" s="3" t="str">
        <f t="shared" si="4"/>
        <v>_16.Freezefreecoldboxes</v>
      </c>
      <c r="AE19" s="3"/>
      <c r="AF19" s="3"/>
      <c r="AG19" s="3"/>
      <c r="AH19" s="3"/>
      <c r="AI19" s="24"/>
      <c r="AJ19" s="3"/>
    </row>
    <row r="20" spans="1:36" s="139" customFormat="1" ht="40.5" customHeight="1" x14ac:dyDescent="0.35">
      <c r="A20" s="142">
        <f t="shared" si="2"/>
        <v>17</v>
      </c>
      <c r="B20" s="14" t="s">
        <v>97</v>
      </c>
      <c r="C20" s="142" t="s">
        <v>122</v>
      </c>
      <c r="D20" s="146" t="s">
        <v>102</v>
      </c>
      <c r="E20" s="142" t="s">
        <v>125</v>
      </c>
      <c r="F20" s="141">
        <v>40000</v>
      </c>
      <c r="G20" s="137" t="s">
        <v>100</v>
      </c>
      <c r="H20" s="137" t="s">
        <v>100</v>
      </c>
      <c r="I20" s="144">
        <v>23100</v>
      </c>
      <c r="J20" s="149">
        <v>18500</v>
      </c>
      <c r="K20" s="150">
        <v>26000</v>
      </c>
      <c r="L20" s="130" t="s">
        <v>101</v>
      </c>
      <c r="M20" s="132" t="s">
        <v>101</v>
      </c>
      <c r="N20" s="130">
        <f t="shared" si="0"/>
        <v>41600</v>
      </c>
      <c r="O20" s="4">
        <f t="shared" si="1"/>
        <v>49100</v>
      </c>
      <c r="P20" s="138"/>
      <c r="Q20" s="138"/>
      <c r="R20" s="138"/>
      <c r="S20" s="138"/>
      <c r="T20" s="138"/>
      <c r="U20" s="138"/>
      <c r="V20" s="138"/>
      <c r="W20" s="138"/>
      <c r="X20" s="138"/>
      <c r="Y20" s="138"/>
      <c r="Z20" s="138"/>
      <c r="AB20" s="3" t="s">
        <v>66</v>
      </c>
      <c r="AC20" s="3"/>
      <c r="AD20" s="3" t="str">
        <f t="shared" si="4"/>
        <v>_17.Voltageregulatorsforequipment</v>
      </c>
      <c r="AE20" s="3"/>
      <c r="AF20" s="3"/>
      <c r="AG20" s="3"/>
      <c r="AH20" s="3"/>
      <c r="AI20" s="24"/>
      <c r="AJ20" s="3"/>
    </row>
    <row r="21" spans="1:36" s="139" customFormat="1" ht="40.5" customHeight="1" x14ac:dyDescent="0.35">
      <c r="A21" s="142">
        <f t="shared" si="2"/>
        <v>18</v>
      </c>
      <c r="B21" s="14" t="s">
        <v>97</v>
      </c>
      <c r="C21" s="142" t="s">
        <v>122</v>
      </c>
      <c r="D21" s="146" t="s">
        <v>104</v>
      </c>
      <c r="E21" s="142" t="s">
        <v>126</v>
      </c>
      <c r="F21" s="141">
        <v>40000</v>
      </c>
      <c r="G21" s="137" t="s">
        <v>100</v>
      </c>
      <c r="H21" s="137" t="s">
        <v>100</v>
      </c>
      <c r="I21" s="144">
        <v>26596.5</v>
      </c>
      <c r="J21" s="149">
        <v>18500</v>
      </c>
      <c r="K21" s="150">
        <v>26000</v>
      </c>
      <c r="L21" s="130" t="s">
        <v>101</v>
      </c>
      <c r="M21" s="132" t="s">
        <v>101</v>
      </c>
      <c r="N21" s="130">
        <f t="shared" si="0"/>
        <v>45096.5</v>
      </c>
      <c r="O21" s="4">
        <f t="shared" si="1"/>
        <v>52596.5</v>
      </c>
      <c r="P21" s="138"/>
      <c r="Q21" s="138"/>
      <c r="R21" s="138"/>
      <c r="S21" s="138"/>
      <c r="T21" s="138"/>
      <c r="U21" s="138"/>
      <c r="V21" s="138"/>
      <c r="W21" s="138"/>
      <c r="X21" s="138"/>
      <c r="Y21" s="138"/>
      <c r="Z21" s="138"/>
      <c r="AB21" s="182" t="s">
        <v>67</v>
      </c>
      <c r="AD21" s="3" t="str">
        <f t="shared" si="4"/>
        <v>_18.Icepacks</v>
      </c>
      <c r="AF21" s="3"/>
      <c r="AG21" s="3"/>
      <c r="AH21" s="3"/>
      <c r="AI21" s="3"/>
      <c r="AJ21" s="3"/>
    </row>
    <row r="22" spans="1:36" s="139" customFormat="1" ht="40.5" customHeight="1" x14ac:dyDescent="0.35">
      <c r="A22" s="142">
        <f t="shared" si="2"/>
        <v>19</v>
      </c>
      <c r="B22" s="14" t="s">
        <v>97</v>
      </c>
      <c r="C22" s="142" t="s">
        <v>122</v>
      </c>
      <c r="D22" s="146" t="s">
        <v>104</v>
      </c>
      <c r="E22" s="142" t="s">
        <v>127</v>
      </c>
      <c r="F22" s="141">
        <v>40000</v>
      </c>
      <c r="G22" s="137" t="s">
        <v>100</v>
      </c>
      <c r="H22" s="137" t="s">
        <v>100</v>
      </c>
      <c r="I22" s="144">
        <v>30404.5</v>
      </c>
      <c r="J22" s="149">
        <v>18500</v>
      </c>
      <c r="K22" s="150">
        <v>26000</v>
      </c>
      <c r="L22" s="130" t="s">
        <v>101</v>
      </c>
      <c r="M22" s="132" t="s">
        <v>101</v>
      </c>
      <c r="N22" s="130">
        <f t="shared" si="0"/>
        <v>48904.5</v>
      </c>
      <c r="O22" s="4">
        <f t="shared" si="1"/>
        <v>56404.5</v>
      </c>
      <c r="P22" s="138"/>
      <c r="Q22" s="138"/>
      <c r="R22" s="138"/>
      <c r="S22" s="138"/>
      <c r="T22" s="138"/>
      <c r="U22" s="138"/>
      <c r="V22" s="138"/>
      <c r="W22" s="138"/>
      <c r="X22" s="138"/>
      <c r="Y22" s="138"/>
      <c r="Z22" s="138"/>
      <c r="AB22" s="24" t="s">
        <v>68</v>
      </c>
      <c r="AC22" s="3"/>
      <c r="AD22" s="3" t="str">
        <f t="shared" ref="AD22:AD27" si="7">SUBSTITUTE(AB22," ","")</f>
        <v>_19.SparepartsfornewILRequipmentwithoutfreezer</v>
      </c>
      <c r="AE22" s="3"/>
      <c r="AF22" s="3"/>
      <c r="AG22" s="3"/>
      <c r="AH22" s="3"/>
      <c r="AI22" s="24"/>
      <c r="AJ22" s="3"/>
    </row>
    <row r="23" spans="1:36" s="139" customFormat="1" ht="40.5" customHeight="1" x14ac:dyDescent="0.35">
      <c r="A23" s="142">
        <f t="shared" si="2"/>
        <v>20</v>
      </c>
      <c r="B23" s="14" t="s">
        <v>97</v>
      </c>
      <c r="C23" s="142" t="s">
        <v>122</v>
      </c>
      <c r="D23" s="146" t="s">
        <v>106</v>
      </c>
      <c r="E23" s="142" t="s">
        <v>128</v>
      </c>
      <c r="F23" s="141">
        <v>40000</v>
      </c>
      <c r="G23" s="137" t="s">
        <v>100</v>
      </c>
      <c r="H23" s="137" t="s">
        <v>100</v>
      </c>
      <c r="I23" s="144">
        <v>27988.799999999999</v>
      </c>
      <c r="J23" s="149">
        <v>18500</v>
      </c>
      <c r="K23" s="150">
        <v>26000</v>
      </c>
      <c r="L23" s="130" t="s">
        <v>101</v>
      </c>
      <c r="M23" s="132" t="s">
        <v>101</v>
      </c>
      <c r="N23" s="130">
        <f t="shared" si="0"/>
        <v>46488.800000000003</v>
      </c>
      <c r="O23" s="4">
        <f t="shared" si="1"/>
        <v>53988.800000000003</v>
      </c>
      <c r="P23" s="138"/>
      <c r="Q23" s="138"/>
      <c r="R23" s="138"/>
      <c r="S23" s="138"/>
      <c r="T23" s="138"/>
      <c r="U23" s="138"/>
      <c r="V23" s="138"/>
      <c r="W23" s="138"/>
      <c r="X23" s="138"/>
      <c r="Y23" s="138"/>
      <c r="Z23" s="138"/>
      <c r="AB23" s="3" t="s">
        <v>69</v>
      </c>
      <c r="AC23" s="3"/>
      <c r="AD23" s="3" t="str">
        <f t="shared" si="7"/>
        <v>_20.SparepartsfornewILRequipmentwithfreezer</v>
      </c>
      <c r="AE23" s="3"/>
      <c r="AF23" s="3"/>
      <c r="AG23" s="3"/>
      <c r="AH23" s="3"/>
      <c r="AI23" s="3"/>
      <c r="AJ23" s="3"/>
    </row>
    <row r="24" spans="1:36" s="139" customFormat="1" ht="40.5" customHeight="1" x14ac:dyDescent="0.35">
      <c r="A24" s="142">
        <f t="shared" si="2"/>
        <v>21</v>
      </c>
      <c r="B24" s="14" t="s">
        <v>97</v>
      </c>
      <c r="C24" s="142" t="s">
        <v>122</v>
      </c>
      <c r="D24" s="146" t="s">
        <v>106</v>
      </c>
      <c r="E24" s="142" t="s">
        <v>129</v>
      </c>
      <c r="F24" s="141">
        <v>40000</v>
      </c>
      <c r="G24" s="137" t="s">
        <v>100</v>
      </c>
      <c r="H24" s="137" t="s">
        <v>100</v>
      </c>
      <c r="I24" s="144">
        <v>28702.799999999999</v>
      </c>
      <c r="J24" s="149">
        <v>18500</v>
      </c>
      <c r="K24" s="150">
        <v>26000</v>
      </c>
      <c r="L24" s="130" t="s">
        <v>101</v>
      </c>
      <c r="M24" s="132" t="s">
        <v>101</v>
      </c>
      <c r="N24" s="130">
        <f t="shared" si="0"/>
        <v>47202.8</v>
      </c>
      <c r="O24" s="4">
        <f t="shared" si="1"/>
        <v>54702.8</v>
      </c>
      <c r="P24" s="138"/>
      <c r="Q24" s="138"/>
      <c r="R24" s="138"/>
      <c r="S24" s="138"/>
      <c r="T24" s="138"/>
      <c r="U24" s="138"/>
      <c r="V24" s="138"/>
      <c r="W24" s="138"/>
      <c r="X24" s="138"/>
      <c r="Y24" s="138"/>
      <c r="Z24" s="138"/>
      <c r="AB24" s="3" t="s">
        <v>70</v>
      </c>
      <c r="AC24" s="3"/>
      <c r="AD24" s="3" t="str">
        <f t="shared" si="7"/>
        <v>_21.Sparepartsfornewfreezerequipment</v>
      </c>
      <c r="AE24" s="3"/>
    </row>
    <row r="25" spans="1:36" s="139" customFormat="1" ht="40.5" customHeight="1" x14ac:dyDescent="0.35">
      <c r="A25" s="142">
        <f t="shared" si="2"/>
        <v>22</v>
      </c>
      <c r="B25" s="14" t="s">
        <v>97</v>
      </c>
      <c r="C25" s="142" t="s">
        <v>122</v>
      </c>
      <c r="D25" s="146" t="s">
        <v>109</v>
      </c>
      <c r="E25" s="142" t="s">
        <v>130</v>
      </c>
      <c r="F25" s="141">
        <v>40000</v>
      </c>
      <c r="G25" s="137" t="s">
        <v>100</v>
      </c>
      <c r="H25" s="137" t="s">
        <v>100</v>
      </c>
      <c r="I25" s="144">
        <v>25007.85</v>
      </c>
      <c r="J25" s="149">
        <v>18500</v>
      </c>
      <c r="K25" s="150">
        <v>26000</v>
      </c>
      <c r="L25" s="130" t="s">
        <v>101</v>
      </c>
      <c r="M25" s="132" t="s">
        <v>101</v>
      </c>
      <c r="N25" s="130">
        <f t="shared" si="0"/>
        <v>43507.85</v>
      </c>
      <c r="O25" s="4">
        <f t="shared" si="1"/>
        <v>51007.85</v>
      </c>
      <c r="P25" s="138"/>
      <c r="Q25" s="138"/>
      <c r="R25" s="138"/>
      <c r="S25" s="138"/>
      <c r="T25" s="138"/>
      <c r="U25" s="138"/>
      <c r="V25" s="138"/>
      <c r="W25" s="138"/>
      <c r="X25" s="138"/>
      <c r="Y25" s="138"/>
      <c r="Z25" s="138"/>
      <c r="AB25" s="3" t="s">
        <v>71</v>
      </c>
      <c r="AC25" s="3"/>
      <c r="AD25" s="3" t="str">
        <f t="shared" si="7"/>
        <v>_22.SparepartsfornewSDDwithoutfreezercomp.</v>
      </c>
    </row>
    <row r="26" spans="1:36" s="139" customFormat="1" ht="40.5" customHeight="1" x14ac:dyDescent="0.35">
      <c r="A26" s="142">
        <f t="shared" si="2"/>
        <v>23</v>
      </c>
      <c r="B26" s="14" t="s">
        <v>97</v>
      </c>
      <c r="C26" s="142" t="s">
        <v>122</v>
      </c>
      <c r="D26" s="146" t="s">
        <v>109</v>
      </c>
      <c r="E26" s="142" t="s">
        <v>131</v>
      </c>
      <c r="F26" s="141">
        <v>40000</v>
      </c>
      <c r="G26" s="137" t="s">
        <v>100</v>
      </c>
      <c r="H26" s="137" t="s">
        <v>100</v>
      </c>
      <c r="I26" s="144">
        <v>28492.17</v>
      </c>
      <c r="J26" s="149">
        <v>18500</v>
      </c>
      <c r="K26" s="150">
        <v>26000</v>
      </c>
      <c r="L26" s="130" t="s">
        <v>101</v>
      </c>
      <c r="M26" s="132" t="s">
        <v>101</v>
      </c>
      <c r="N26" s="130">
        <f t="shared" si="0"/>
        <v>46992.17</v>
      </c>
      <c r="O26" s="4">
        <f t="shared" si="1"/>
        <v>54492.17</v>
      </c>
      <c r="P26" s="138"/>
      <c r="Q26" s="138"/>
      <c r="R26" s="138"/>
      <c r="S26" s="138"/>
      <c r="T26" s="138"/>
      <c r="U26" s="138"/>
      <c r="V26" s="138"/>
      <c r="W26" s="138"/>
      <c r="X26" s="138"/>
      <c r="Y26" s="138"/>
      <c r="Z26" s="138"/>
      <c r="AB26" s="3" t="s">
        <v>72</v>
      </c>
      <c r="AC26" s="3"/>
      <c r="AD26" s="3" t="str">
        <f t="shared" si="7"/>
        <v>_23.SparepartsfornewSDDwithfreezercomp.</v>
      </c>
    </row>
    <row r="27" spans="1:36" s="139" customFormat="1" ht="40.5" customHeight="1" x14ac:dyDescent="0.35">
      <c r="A27" s="142">
        <f t="shared" si="2"/>
        <v>24</v>
      </c>
      <c r="B27" s="14" t="s">
        <v>132</v>
      </c>
      <c r="C27" s="142" t="s">
        <v>122</v>
      </c>
      <c r="D27" s="146" t="s">
        <v>102</v>
      </c>
      <c r="E27" s="142" t="s">
        <v>133</v>
      </c>
      <c r="F27" s="141">
        <v>25000</v>
      </c>
      <c r="G27" s="141">
        <v>15000</v>
      </c>
      <c r="H27" s="137" t="s">
        <v>100</v>
      </c>
      <c r="I27" s="144">
        <v>27500</v>
      </c>
      <c r="J27" s="149">
        <v>26000</v>
      </c>
      <c r="K27" s="150">
        <v>38000</v>
      </c>
      <c r="L27" s="130" t="s">
        <v>101</v>
      </c>
      <c r="M27" s="132" t="s">
        <v>101</v>
      </c>
      <c r="N27" s="130">
        <f t="shared" si="0"/>
        <v>53500</v>
      </c>
      <c r="O27" s="4">
        <f t="shared" si="1"/>
        <v>65500</v>
      </c>
      <c r="P27" s="138"/>
      <c r="Q27" s="138"/>
      <c r="R27" s="138"/>
      <c r="S27" s="138"/>
      <c r="T27" s="138"/>
      <c r="U27" s="138"/>
      <c r="V27" s="138"/>
      <c r="W27" s="138"/>
      <c r="X27" s="138"/>
      <c r="Y27" s="138"/>
      <c r="Z27" s="138"/>
      <c r="AB27" s="3" t="s">
        <v>73</v>
      </c>
      <c r="AC27" s="3"/>
      <c r="AD27" s="3" t="str">
        <f t="shared" si="7"/>
        <v>_24.SparepartsfornewSDDfreezer</v>
      </c>
    </row>
    <row r="28" spans="1:36" s="139" customFormat="1" ht="40.5" customHeight="1" x14ac:dyDescent="0.35">
      <c r="A28" s="142">
        <f t="shared" si="2"/>
        <v>25</v>
      </c>
      <c r="B28" s="14" t="s">
        <v>132</v>
      </c>
      <c r="C28" s="142" t="s">
        <v>122</v>
      </c>
      <c r="D28" s="146" t="s">
        <v>102</v>
      </c>
      <c r="E28" s="142" t="s">
        <v>134</v>
      </c>
      <c r="F28" s="141">
        <v>25000</v>
      </c>
      <c r="G28" s="141">
        <v>15000</v>
      </c>
      <c r="H28" s="137" t="s">
        <v>100</v>
      </c>
      <c r="I28" s="144">
        <v>36500</v>
      </c>
      <c r="J28" s="149">
        <v>26000</v>
      </c>
      <c r="K28" s="150">
        <v>38000</v>
      </c>
      <c r="L28" s="130" t="s">
        <v>101</v>
      </c>
      <c r="M28" s="132" t="s">
        <v>101</v>
      </c>
      <c r="N28" s="130">
        <f t="shared" si="0"/>
        <v>62500</v>
      </c>
      <c r="O28" s="4">
        <f t="shared" si="1"/>
        <v>74500</v>
      </c>
      <c r="P28" s="138"/>
      <c r="Q28" s="138"/>
      <c r="R28" s="138"/>
      <c r="S28" s="138"/>
      <c r="T28" s="138"/>
      <c r="U28" s="138"/>
      <c r="V28" s="138"/>
      <c r="W28" s="138"/>
      <c r="X28" s="138"/>
      <c r="Y28" s="138"/>
      <c r="Z28" s="138"/>
      <c r="AB28" s="140"/>
    </row>
    <row r="29" spans="1:36" s="139" customFormat="1" ht="40.5" customHeight="1" x14ac:dyDescent="0.35">
      <c r="A29" s="142">
        <f t="shared" si="2"/>
        <v>26</v>
      </c>
      <c r="B29" s="14" t="s">
        <v>132</v>
      </c>
      <c r="C29" s="142" t="s">
        <v>122</v>
      </c>
      <c r="D29" s="146" t="s">
        <v>104</v>
      </c>
      <c r="E29" s="142" t="s">
        <v>135</v>
      </c>
      <c r="F29" s="141">
        <v>25000</v>
      </c>
      <c r="G29" s="141">
        <v>15000</v>
      </c>
      <c r="H29" s="137" t="s">
        <v>100</v>
      </c>
      <c r="I29" s="144">
        <v>34596</v>
      </c>
      <c r="J29" s="149">
        <v>26000</v>
      </c>
      <c r="K29" s="150">
        <v>38000</v>
      </c>
      <c r="L29" s="130" t="s">
        <v>101</v>
      </c>
      <c r="M29" s="132" t="s">
        <v>101</v>
      </c>
      <c r="N29" s="130">
        <f t="shared" si="0"/>
        <v>60596</v>
      </c>
      <c r="O29" s="4">
        <f t="shared" si="1"/>
        <v>72596</v>
      </c>
      <c r="P29" s="138"/>
      <c r="Q29" s="138"/>
      <c r="R29" s="138"/>
      <c r="S29" s="138"/>
      <c r="T29" s="138"/>
      <c r="U29" s="138"/>
      <c r="V29" s="138"/>
      <c r="W29" s="138"/>
      <c r="X29" s="138"/>
      <c r="Y29" s="138"/>
      <c r="Z29" s="138"/>
      <c r="AB29" s="140"/>
    </row>
    <row r="30" spans="1:36" s="139" customFormat="1" ht="40.5" customHeight="1" x14ac:dyDescent="0.35">
      <c r="A30" s="142">
        <f t="shared" si="2"/>
        <v>27</v>
      </c>
      <c r="B30" s="14" t="s">
        <v>132</v>
      </c>
      <c r="C30" s="142" t="s">
        <v>122</v>
      </c>
      <c r="D30" s="146" t="s">
        <v>104</v>
      </c>
      <c r="E30" s="142" t="s">
        <v>136</v>
      </c>
      <c r="F30" s="141">
        <v>25000</v>
      </c>
      <c r="G30" s="141">
        <v>15000</v>
      </c>
      <c r="H30" s="137" t="s">
        <v>100</v>
      </c>
      <c r="I30" s="144">
        <v>43099</v>
      </c>
      <c r="J30" s="149">
        <v>26000</v>
      </c>
      <c r="K30" s="150">
        <v>38000</v>
      </c>
      <c r="L30" s="130" t="s">
        <v>101</v>
      </c>
      <c r="M30" s="132" t="s">
        <v>101</v>
      </c>
      <c r="N30" s="130">
        <f t="shared" si="0"/>
        <v>69099</v>
      </c>
      <c r="O30" s="4">
        <f t="shared" si="1"/>
        <v>81099</v>
      </c>
      <c r="P30" s="138"/>
      <c r="Q30" s="138"/>
      <c r="R30" s="138"/>
      <c r="S30" s="138"/>
      <c r="T30" s="138"/>
      <c r="U30" s="138"/>
      <c r="V30" s="138"/>
      <c r="W30" s="138"/>
      <c r="X30" s="138"/>
      <c r="Y30" s="138"/>
      <c r="Z30" s="138"/>
      <c r="AB30" s="140"/>
    </row>
    <row r="31" spans="1:36" s="139" customFormat="1" ht="40.5" customHeight="1" x14ac:dyDescent="0.35">
      <c r="A31" s="142">
        <f t="shared" si="2"/>
        <v>28</v>
      </c>
      <c r="B31" s="14" t="s">
        <v>132</v>
      </c>
      <c r="C31" s="142" t="s">
        <v>122</v>
      </c>
      <c r="D31" s="146" t="s">
        <v>106</v>
      </c>
      <c r="E31" s="142" t="s">
        <v>137</v>
      </c>
      <c r="F31" s="141">
        <v>25000</v>
      </c>
      <c r="G31" s="141">
        <v>15000</v>
      </c>
      <c r="H31" s="137" t="s">
        <v>100</v>
      </c>
      <c r="I31" s="144">
        <v>45439</v>
      </c>
      <c r="J31" s="149">
        <v>26000</v>
      </c>
      <c r="K31" s="150">
        <v>38000</v>
      </c>
      <c r="L31" s="130" t="s">
        <v>101</v>
      </c>
      <c r="M31" s="132" t="s">
        <v>101</v>
      </c>
      <c r="N31" s="130">
        <f t="shared" si="0"/>
        <v>71439</v>
      </c>
      <c r="O31" s="4">
        <f t="shared" si="1"/>
        <v>83439</v>
      </c>
      <c r="P31" s="138"/>
      <c r="Q31" s="138"/>
      <c r="R31" s="138"/>
      <c r="S31" s="138"/>
      <c r="T31" s="138"/>
      <c r="U31" s="138"/>
      <c r="V31" s="138"/>
      <c r="W31" s="138"/>
      <c r="X31" s="138"/>
      <c r="Y31" s="138"/>
      <c r="Z31" s="138"/>
      <c r="AB31" s="140"/>
    </row>
    <row r="32" spans="1:36" s="139" customFormat="1" ht="40.5" customHeight="1" x14ac:dyDescent="0.35">
      <c r="A32" s="142">
        <f t="shared" si="2"/>
        <v>29</v>
      </c>
      <c r="B32" s="14" t="s">
        <v>132</v>
      </c>
      <c r="C32" s="142" t="s">
        <v>122</v>
      </c>
      <c r="D32" s="146" t="s">
        <v>106</v>
      </c>
      <c r="E32" s="142" t="s">
        <v>138</v>
      </c>
      <c r="F32" s="141">
        <v>25000</v>
      </c>
      <c r="G32" s="141">
        <v>15000</v>
      </c>
      <c r="H32" s="137" t="s">
        <v>100</v>
      </c>
      <c r="I32" s="144">
        <v>48339</v>
      </c>
      <c r="J32" s="149">
        <v>26000</v>
      </c>
      <c r="K32" s="150">
        <v>38000</v>
      </c>
      <c r="L32" s="130" t="s">
        <v>101</v>
      </c>
      <c r="M32" s="132" t="s">
        <v>101</v>
      </c>
      <c r="N32" s="130">
        <f t="shared" si="0"/>
        <v>74339</v>
      </c>
      <c r="O32" s="4">
        <f t="shared" si="1"/>
        <v>86339</v>
      </c>
      <c r="P32" s="138"/>
      <c r="Q32" s="138"/>
      <c r="R32" s="138"/>
      <c r="S32" s="138"/>
      <c r="T32" s="138"/>
      <c r="U32" s="138"/>
      <c r="V32" s="138"/>
      <c r="W32" s="138"/>
      <c r="X32" s="138"/>
      <c r="Y32" s="138"/>
      <c r="Z32" s="138"/>
      <c r="AB32" s="140"/>
    </row>
    <row r="33" spans="1:28" s="139" customFormat="1" ht="40.5" customHeight="1" x14ac:dyDescent="0.35">
      <c r="A33" s="142">
        <f t="shared" si="2"/>
        <v>30</v>
      </c>
      <c r="B33" s="14" t="s">
        <v>132</v>
      </c>
      <c r="C33" s="142" t="s">
        <v>122</v>
      </c>
      <c r="D33" s="146" t="s">
        <v>109</v>
      </c>
      <c r="E33" s="142" t="s">
        <v>139</v>
      </c>
      <c r="F33" s="141">
        <v>25000</v>
      </c>
      <c r="G33" s="141">
        <v>15000</v>
      </c>
      <c r="H33" s="137" t="s">
        <v>100</v>
      </c>
      <c r="I33" s="144">
        <v>38626</v>
      </c>
      <c r="J33" s="149">
        <v>26000</v>
      </c>
      <c r="K33" s="150">
        <v>38000</v>
      </c>
      <c r="L33" s="130" t="s">
        <v>101</v>
      </c>
      <c r="M33" s="132" t="s">
        <v>101</v>
      </c>
      <c r="N33" s="130">
        <f t="shared" si="0"/>
        <v>64626</v>
      </c>
      <c r="O33" s="4">
        <f t="shared" si="1"/>
        <v>76626</v>
      </c>
      <c r="P33" s="138"/>
      <c r="Q33" s="138"/>
      <c r="R33" s="138"/>
      <c r="S33" s="138"/>
      <c r="T33" s="138"/>
      <c r="U33" s="138"/>
      <c r="V33" s="138"/>
      <c r="W33" s="138"/>
      <c r="X33" s="138"/>
      <c r="Y33" s="138"/>
      <c r="Z33" s="138"/>
      <c r="AB33" s="140"/>
    </row>
    <row r="34" spans="1:28" s="139" customFormat="1" ht="40.5" customHeight="1" x14ac:dyDescent="0.35">
      <c r="A34" s="142">
        <f t="shared" si="2"/>
        <v>31</v>
      </c>
      <c r="B34" s="14" t="s">
        <v>132</v>
      </c>
      <c r="C34" s="142" t="s">
        <v>122</v>
      </c>
      <c r="D34" s="146" t="s">
        <v>109</v>
      </c>
      <c r="E34" s="142" t="s">
        <v>140</v>
      </c>
      <c r="F34" s="141">
        <v>25000</v>
      </c>
      <c r="G34" s="141">
        <v>15000</v>
      </c>
      <c r="H34" s="137" t="s">
        <v>100</v>
      </c>
      <c r="I34" s="144">
        <v>45680</v>
      </c>
      <c r="J34" s="149">
        <v>26000</v>
      </c>
      <c r="K34" s="150">
        <v>38000</v>
      </c>
      <c r="L34" s="130" t="s">
        <v>101</v>
      </c>
      <c r="M34" s="132" t="s">
        <v>101</v>
      </c>
      <c r="N34" s="130">
        <f t="shared" si="0"/>
        <v>71680</v>
      </c>
      <c r="O34" s="4">
        <f t="shared" si="1"/>
        <v>83680</v>
      </c>
      <c r="P34" s="138"/>
      <c r="Q34" s="138"/>
      <c r="R34" s="138"/>
      <c r="S34" s="138"/>
      <c r="T34" s="138"/>
      <c r="U34" s="138"/>
      <c r="V34" s="138"/>
      <c r="W34" s="138"/>
      <c r="X34" s="138"/>
      <c r="Y34" s="138"/>
      <c r="Z34" s="138"/>
      <c r="AB34" s="140"/>
    </row>
    <row r="35" spans="1:28" s="139" customFormat="1" ht="40.5" customHeight="1" x14ac:dyDescent="0.35">
      <c r="A35" s="142">
        <f t="shared" si="2"/>
        <v>32</v>
      </c>
      <c r="B35" s="14" t="s">
        <v>354</v>
      </c>
      <c r="C35" s="142" t="s">
        <v>141</v>
      </c>
      <c r="D35" s="146" t="s">
        <v>109</v>
      </c>
      <c r="E35" s="242" t="s">
        <v>380</v>
      </c>
      <c r="F35" s="141">
        <v>20000</v>
      </c>
      <c r="G35" s="141">
        <v>20000</v>
      </c>
      <c r="H35" s="137" t="s">
        <v>100</v>
      </c>
      <c r="I35" s="144">
        <f>18357*1.16</f>
        <v>21294.12</v>
      </c>
      <c r="J35" s="149">
        <v>18500</v>
      </c>
      <c r="K35" s="150">
        <v>26000</v>
      </c>
      <c r="L35" s="130" t="s">
        <v>101</v>
      </c>
      <c r="M35" s="132" t="s">
        <v>101</v>
      </c>
      <c r="N35" s="130">
        <f t="shared" ref="N35:N42" si="8">I35+J35</f>
        <v>39794.119999999995</v>
      </c>
      <c r="O35" s="4">
        <f t="shared" ref="O35:O42" si="9">I35+K35</f>
        <v>47294.119999999995</v>
      </c>
      <c r="P35" s="138"/>
      <c r="Q35" s="138"/>
      <c r="R35" s="138"/>
      <c r="S35" s="138"/>
      <c r="T35" s="138"/>
      <c r="U35" s="138"/>
      <c r="V35" s="138"/>
      <c r="W35" s="138"/>
      <c r="X35" s="138"/>
      <c r="Y35" s="138"/>
      <c r="Z35" s="138"/>
      <c r="AB35" s="140"/>
    </row>
    <row r="36" spans="1:28" s="139" customFormat="1" ht="40.5" customHeight="1" x14ac:dyDescent="0.35">
      <c r="A36" s="142">
        <f t="shared" si="2"/>
        <v>33</v>
      </c>
      <c r="B36" s="14" t="s">
        <v>354</v>
      </c>
      <c r="C36" s="142" t="s">
        <v>141</v>
      </c>
      <c r="D36" s="146" t="s">
        <v>109</v>
      </c>
      <c r="E36" s="242" t="s">
        <v>381</v>
      </c>
      <c r="F36" s="141">
        <v>20000</v>
      </c>
      <c r="G36" s="141">
        <v>20000</v>
      </c>
      <c r="H36" s="137" t="s">
        <v>100</v>
      </c>
      <c r="I36" s="144">
        <f>20673*1.16</f>
        <v>23980.679999999997</v>
      </c>
      <c r="J36" s="149">
        <v>18500</v>
      </c>
      <c r="K36" s="150">
        <v>26000</v>
      </c>
      <c r="L36" s="130" t="s">
        <v>101</v>
      </c>
      <c r="M36" s="132" t="s">
        <v>101</v>
      </c>
      <c r="N36" s="130">
        <f t="shared" si="8"/>
        <v>42480.679999999993</v>
      </c>
      <c r="O36" s="4">
        <f t="shared" si="9"/>
        <v>49980.679999999993</v>
      </c>
      <c r="P36" s="138"/>
      <c r="Q36" s="138"/>
      <c r="R36" s="138"/>
      <c r="S36" s="138"/>
      <c r="T36" s="138"/>
      <c r="U36" s="138"/>
      <c r="V36" s="138"/>
      <c r="W36" s="138"/>
      <c r="X36" s="138"/>
      <c r="Y36" s="138"/>
      <c r="Z36" s="138"/>
      <c r="AB36" s="140"/>
    </row>
    <row r="37" spans="1:28" s="139" customFormat="1" ht="40.5" customHeight="1" x14ac:dyDescent="0.35">
      <c r="A37" s="142">
        <f t="shared" si="2"/>
        <v>34</v>
      </c>
      <c r="B37" s="14" t="s">
        <v>354</v>
      </c>
      <c r="C37" s="142" t="s">
        <v>141</v>
      </c>
      <c r="D37" s="146" t="s">
        <v>102</v>
      </c>
      <c r="E37" s="242" t="s">
        <v>382</v>
      </c>
      <c r="F37" s="141">
        <v>20000</v>
      </c>
      <c r="G37" s="141">
        <v>20000</v>
      </c>
      <c r="H37" s="137" t="s">
        <v>100</v>
      </c>
      <c r="I37" s="144">
        <v>18200</v>
      </c>
      <c r="J37" s="149">
        <v>18500</v>
      </c>
      <c r="K37" s="150">
        <v>26000</v>
      </c>
      <c r="L37" s="130" t="s">
        <v>101</v>
      </c>
      <c r="M37" s="132" t="s">
        <v>101</v>
      </c>
      <c r="N37" s="130">
        <f t="shared" si="8"/>
        <v>36700</v>
      </c>
      <c r="O37" s="4">
        <f t="shared" si="9"/>
        <v>44200</v>
      </c>
      <c r="P37" s="138"/>
      <c r="Q37" s="138"/>
      <c r="R37" s="138"/>
      <c r="S37" s="138"/>
      <c r="T37" s="138"/>
      <c r="U37" s="138"/>
      <c r="V37" s="138"/>
      <c r="W37" s="138"/>
      <c r="X37" s="138"/>
      <c r="Y37" s="138"/>
      <c r="Z37" s="138"/>
      <c r="AB37" s="140"/>
    </row>
    <row r="38" spans="1:28" s="139" customFormat="1" ht="40.5" customHeight="1" x14ac:dyDescent="0.35">
      <c r="A38" s="142">
        <f t="shared" si="2"/>
        <v>35</v>
      </c>
      <c r="B38" s="14" t="s">
        <v>354</v>
      </c>
      <c r="C38" s="142" t="s">
        <v>141</v>
      </c>
      <c r="D38" s="146" t="s">
        <v>102</v>
      </c>
      <c r="E38" s="242" t="s">
        <v>383</v>
      </c>
      <c r="F38" s="141">
        <v>20000</v>
      </c>
      <c r="G38" s="141">
        <v>20000</v>
      </c>
      <c r="H38" s="137" t="s">
        <v>100</v>
      </c>
      <c r="I38" s="144">
        <v>21900</v>
      </c>
      <c r="J38" s="149">
        <v>18500</v>
      </c>
      <c r="K38" s="150">
        <v>26000</v>
      </c>
      <c r="L38" s="130" t="s">
        <v>101</v>
      </c>
      <c r="M38" s="132" t="s">
        <v>101</v>
      </c>
      <c r="N38" s="130">
        <f t="shared" si="8"/>
        <v>40400</v>
      </c>
      <c r="O38" s="4">
        <f t="shared" si="9"/>
        <v>47900</v>
      </c>
      <c r="P38" s="138"/>
      <c r="Q38" s="138"/>
      <c r="R38" s="138"/>
      <c r="S38" s="138"/>
      <c r="T38" s="138"/>
      <c r="U38" s="138"/>
      <c r="V38" s="138"/>
      <c r="W38" s="138"/>
      <c r="X38" s="138"/>
      <c r="Y38" s="138"/>
      <c r="Z38" s="138"/>
      <c r="AB38" s="140"/>
    </row>
    <row r="39" spans="1:28" s="139" customFormat="1" ht="40.5" customHeight="1" x14ac:dyDescent="0.35">
      <c r="A39" s="142">
        <f t="shared" si="2"/>
        <v>36</v>
      </c>
      <c r="B39" s="14" t="s">
        <v>354</v>
      </c>
      <c r="C39" s="142" t="s">
        <v>141</v>
      </c>
      <c r="D39" s="146" t="s">
        <v>104</v>
      </c>
      <c r="E39" s="242" t="s">
        <v>384</v>
      </c>
      <c r="F39" s="141">
        <v>20000</v>
      </c>
      <c r="G39" s="141">
        <v>20000</v>
      </c>
      <c r="H39" s="137" t="s">
        <v>100</v>
      </c>
      <c r="I39" s="144">
        <f>19340*1.16</f>
        <v>22434.399999999998</v>
      </c>
      <c r="J39" s="149">
        <v>18500</v>
      </c>
      <c r="K39" s="150">
        <v>26000</v>
      </c>
      <c r="L39" s="130" t="s">
        <v>101</v>
      </c>
      <c r="M39" s="132" t="s">
        <v>101</v>
      </c>
      <c r="N39" s="130">
        <f t="shared" si="8"/>
        <v>40934.399999999994</v>
      </c>
      <c r="O39" s="4">
        <f t="shared" si="9"/>
        <v>48434.399999999994</v>
      </c>
      <c r="P39" s="138"/>
      <c r="Q39" s="138"/>
      <c r="R39" s="138"/>
      <c r="S39" s="138"/>
      <c r="T39" s="138"/>
      <c r="U39" s="138"/>
      <c r="V39" s="138"/>
      <c r="W39" s="138"/>
      <c r="X39" s="138"/>
      <c r="Y39" s="138"/>
      <c r="Z39" s="138"/>
      <c r="AB39" s="140"/>
    </row>
    <row r="40" spans="1:28" s="139" customFormat="1" ht="40.5" customHeight="1" x14ac:dyDescent="0.35">
      <c r="A40" s="142">
        <f t="shared" si="2"/>
        <v>37</v>
      </c>
      <c r="B40" s="14" t="s">
        <v>354</v>
      </c>
      <c r="C40" s="142" t="s">
        <v>141</v>
      </c>
      <c r="D40" s="146" t="s">
        <v>104</v>
      </c>
      <c r="E40" s="242" t="s">
        <v>385</v>
      </c>
      <c r="F40" s="141">
        <v>20000</v>
      </c>
      <c r="G40" s="141">
        <v>20000</v>
      </c>
      <c r="H40" s="137" t="s">
        <v>100</v>
      </c>
      <c r="I40" s="144">
        <f>25250*1.16</f>
        <v>29289.999999999996</v>
      </c>
      <c r="J40" s="149">
        <v>18500</v>
      </c>
      <c r="K40" s="150">
        <v>26000</v>
      </c>
      <c r="L40" s="130" t="s">
        <v>101</v>
      </c>
      <c r="M40" s="132" t="s">
        <v>101</v>
      </c>
      <c r="N40" s="130">
        <f t="shared" si="8"/>
        <v>47790</v>
      </c>
      <c r="O40" s="4">
        <f t="shared" si="9"/>
        <v>55290</v>
      </c>
      <c r="P40" s="138"/>
      <c r="Q40" s="138"/>
      <c r="R40" s="138"/>
      <c r="S40" s="138"/>
      <c r="T40" s="138"/>
      <c r="U40" s="138"/>
      <c r="V40" s="138"/>
      <c r="W40" s="138"/>
      <c r="X40" s="138"/>
      <c r="Y40" s="138"/>
      <c r="Z40" s="138"/>
      <c r="AB40" s="140"/>
    </row>
    <row r="41" spans="1:28" s="139" customFormat="1" ht="40.5" customHeight="1" x14ac:dyDescent="0.35">
      <c r="A41" s="142">
        <f t="shared" si="2"/>
        <v>38</v>
      </c>
      <c r="B41" s="14" t="s">
        <v>354</v>
      </c>
      <c r="C41" s="142" t="s">
        <v>141</v>
      </c>
      <c r="D41" s="146" t="s">
        <v>106</v>
      </c>
      <c r="E41" s="242" t="s">
        <v>386</v>
      </c>
      <c r="F41" s="141">
        <v>20000</v>
      </c>
      <c r="G41" s="141">
        <v>20000</v>
      </c>
      <c r="H41" s="137" t="s">
        <v>100</v>
      </c>
      <c r="I41" s="144">
        <f>24235*1.16</f>
        <v>28112.6</v>
      </c>
      <c r="J41" s="149">
        <v>18500</v>
      </c>
      <c r="K41" s="150">
        <v>26000</v>
      </c>
      <c r="L41" s="130" t="s">
        <v>101</v>
      </c>
      <c r="M41" s="132" t="s">
        <v>101</v>
      </c>
      <c r="N41" s="130">
        <f t="shared" si="8"/>
        <v>46612.6</v>
      </c>
      <c r="O41" s="4">
        <f t="shared" si="9"/>
        <v>54112.6</v>
      </c>
      <c r="P41" s="138"/>
      <c r="Q41" s="138"/>
      <c r="R41" s="138"/>
      <c r="S41" s="138"/>
      <c r="T41" s="138"/>
      <c r="U41" s="138"/>
      <c r="V41" s="138"/>
      <c r="W41" s="138"/>
      <c r="X41" s="138"/>
      <c r="Y41" s="138"/>
      <c r="Z41" s="138"/>
      <c r="AB41" s="140"/>
    </row>
    <row r="42" spans="1:28" s="139" customFormat="1" ht="40.5" customHeight="1" x14ac:dyDescent="0.35">
      <c r="A42" s="142">
        <f t="shared" si="2"/>
        <v>39</v>
      </c>
      <c r="B42" s="14" t="s">
        <v>354</v>
      </c>
      <c r="C42" s="142" t="s">
        <v>141</v>
      </c>
      <c r="D42" s="146" t="s">
        <v>106</v>
      </c>
      <c r="E42" s="242" t="s">
        <v>387</v>
      </c>
      <c r="F42" s="141">
        <v>20000</v>
      </c>
      <c r="G42" s="141">
        <v>20000</v>
      </c>
      <c r="H42" s="137" t="s">
        <v>100</v>
      </c>
      <c r="I42" s="144">
        <f>24830*1.16</f>
        <v>28802.799999999999</v>
      </c>
      <c r="J42" s="149">
        <v>18500</v>
      </c>
      <c r="K42" s="150">
        <v>26000</v>
      </c>
      <c r="L42" s="130" t="s">
        <v>101</v>
      </c>
      <c r="M42" s="132" t="s">
        <v>101</v>
      </c>
      <c r="N42" s="130">
        <f t="shared" si="8"/>
        <v>47302.8</v>
      </c>
      <c r="O42" s="4">
        <f t="shared" si="9"/>
        <v>54802.8</v>
      </c>
      <c r="P42" s="138"/>
      <c r="Q42" s="138"/>
      <c r="R42" s="138"/>
      <c r="S42" s="138"/>
      <c r="T42" s="138"/>
      <c r="U42" s="138"/>
      <c r="V42" s="138"/>
      <c r="W42" s="138"/>
      <c r="X42" s="138"/>
      <c r="Y42" s="138"/>
      <c r="Z42" s="138"/>
      <c r="AB42" s="140"/>
    </row>
    <row r="43" spans="1:28" s="139" customFormat="1" ht="40.5" customHeight="1" x14ac:dyDescent="0.35">
      <c r="A43" s="142">
        <f t="shared" si="2"/>
        <v>40</v>
      </c>
      <c r="B43" s="14" t="s">
        <v>355</v>
      </c>
      <c r="C43" s="142" t="s">
        <v>81</v>
      </c>
      <c r="D43" s="146" t="s">
        <v>100</v>
      </c>
      <c r="E43" s="142" t="s">
        <v>81</v>
      </c>
      <c r="F43" s="141">
        <v>10000</v>
      </c>
      <c r="G43" s="137" t="s">
        <v>100</v>
      </c>
      <c r="H43" s="137" t="s">
        <v>100</v>
      </c>
      <c r="I43" s="144">
        <v>5500</v>
      </c>
      <c r="J43" s="149" t="s">
        <v>101</v>
      </c>
      <c r="K43" s="150" t="s">
        <v>101</v>
      </c>
      <c r="L43" s="130" t="s">
        <v>101</v>
      </c>
      <c r="M43" s="132" t="s">
        <v>101</v>
      </c>
      <c r="N43" s="130">
        <f t="shared" ref="N43" si="10">I43</f>
        <v>5500</v>
      </c>
      <c r="O43" s="130">
        <f t="shared" ref="O43" si="11">I43</f>
        <v>5500</v>
      </c>
      <c r="P43" s="138"/>
      <c r="Q43" s="138"/>
      <c r="R43" s="138"/>
      <c r="S43" s="138"/>
      <c r="T43" s="138"/>
      <c r="U43" s="138"/>
      <c r="V43" s="138"/>
      <c r="W43" s="138"/>
      <c r="X43" s="138"/>
      <c r="Y43" s="138"/>
      <c r="Z43" s="138"/>
      <c r="AB43" s="140"/>
    </row>
    <row r="44" spans="1:28" s="139" customFormat="1" ht="40.5" customHeight="1" x14ac:dyDescent="0.35">
      <c r="A44" s="142">
        <f t="shared" si="2"/>
        <v>41</v>
      </c>
      <c r="B44" s="14" t="s">
        <v>355</v>
      </c>
      <c r="C44" s="142" t="s">
        <v>141</v>
      </c>
      <c r="D44" s="146" t="s">
        <v>100</v>
      </c>
      <c r="E44" s="142" t="s">
        <v>141</v>
      </c>
      <c r="F44" s="141">
        <v>20000</v>
      </c>
      <c r="G44" s="137" t="s">
        <v>100</v>
      </c>
      <c r="H44" s="137" t="s">
        <v>100</v>
      </c>
      <c r="I44" s="144">
        <v>8500</v>
      </c>
      <c r="J44" s="149" t="s">
        <v>101</v>
      </c>
      <c r="K44" s="150" t="s">
        <v>101</v>
      </c>
      <c r="L44" s="130" t="s">
        <v>101</v>
      </c>
      <c r="M44" s="132" t="s">
        <v>101</v>
      </c>
      <c r="N44" s="130">
        <f t="shared" ref="N44:N46" si="12">I44</f>
        <v>8500</v>
      </c>
      <c r="O44" s="130">
        <f t="shared" ref="O44:O46" si="13">I44</f>
        <v>8500</v>
      </c>
      <c r="P44" s="138"/>
      <c r="Q44" s="138"/>
      <c r="R44" s="138"/>
      <c r="S44" s="138"/>
      <c r="T44" s="138"/>
      <c r="U44" s="138"/>
      <c r="V44" s="138"/>
      <c r="W44" s="138"/>
      <c r="X44" s="138"/>
      <c r="Y44" s="138"/>
      <c r="Z44" s="138"/>
      <c r="AB44" s="140"/>
    </row>
    <row r="45" spans="1:28" s="139" customFormat="1" ht="40.5" customHeight="1" x14ac:dyDescent="0.35">
      <c r="A45" s="142">
        <f t="shared" si="2"/>
        <v>42</v>
      </c>
      <c r="B45" s="14" t="s">
        <v>355</v>
      </c>
      <c r="C45" s="142" t="s">
        <v>51</v>
      </c>
      <c r="D45" s="146" t="s">
        <v>100</v>
      </c>
      <c r="E45" s="142" t="s">
        <v>51</v>
      </c>
      <c r="F45" s="141">
        <v>30000</v>
      </c>
      <c r="G45" s="137" t="s">
        <v>100</v>
      </c>
      <c r="H45" s="137" t="s">
        <v>100</v>
      </c>
      <c r="I45" s="144">
        <v>8500</v>
      </c>
      <c r="J45" s="162" t="s">
        <v>101</v>
      </c>
      <c r="K45" s="163" t="s">
        <v>101</v>
      </c>
      <c r="L45" s="130" t="s">
        <v>101</v>
      </c>
      <c r="M45" s="132" t="s">
        <v>101</v>
      </c>
      <c r="N45" s="130">
        <f t="shared" si="12"/>
        <v>8500</v>
      </c>
      <c r="O45" s="130">
        <f t="shared" si="13"/>
        <v>8500</v>
      </c>
      <c r="P45" s="138"/>
      <c r="Q45" s="138"/>
      <c r="R45" s="138"/>
      <c r="S45" s="138"/>
      <c r="T45" s="138"/>
      <c r="U45" s="138"/>
      <c r="V45" s="138"/>
      <c r="W45" s="138"/>
      <c r="X45" s="138"/>
      <c r="Y45" s="138"/>
      <c r="Z45" s="138"/>
      <c r="AB45" s="140"/>
    </row>
    <row r="46" spans="1:28" s="139" customFormat="1" ht="40.5" customHeight="1" x14ac:dyDescent="0.35">
      <c r="A46" s="142">
        <f t="shared" si="2"/>
        <v>43</v>
      </c>
      <c r="B46" s="14" t="s">
        <v>355</v>
      </c>
      <c r="C46" s="142" t="s">
        <v>122</v>
      </c>
      <c r="D46" s="146" t="s">
        <v>100</v>
      </c>
      <c r="E46" s="142" t="s">
        <v>122</v>
      </c>
      <c r="F46" s="141">
        <v>40000</v>
      </c>
      <c r="G46" s="137" t="s">
        <v>100</v>
      </c>
      <c r="H46" s="137" t="s">
        <v>100</v>
      </c>
      <c r="I46" s="144">
        <v>9500</v>
      </c>
      <c r="J46" s="162" t="s">
        <v>101</v>
      </c>
      <c r="K46" s="163" t="s">
        <v>101</v>
      </c>
      <c r="L46" s="130" t="s">
        <v>101</v>
      </c>
      <c r="M46" s="132" t="s">
        <v>101</v>
      </c>
      <c r="N46" s="130">
        <f t="shared" si="12"/>
        <v>9500</v>
      </c>
      <c r="O46" s="130">
        <f t="shared" si="13"/>
        <v>9500</v>
      </c>
      <c r="P46" s="138"/>
      <c r="Q46" s="138"/>
      <c r="R46" s="138"/>
      <c r="S46" s="138"/>
      <c r="T46" s="138"/>
      <c r="U46" s="138"/>
      <c r="V46" s="138"/>
      <c r="W46" s="138"/>
      <c r="X46" s="138"/>
      <c r="Y46" s="138"/>
      <c r="Z46" s="138"/>
      <c r="AB46" s="140"/>
    </row>
    <row r="47" spans="1:28" s="139" customFormat="1" ht="40.5" customHeight="1" x14ac:dyDescent="0.35">
      <c r="A47" s="142">
        <f t="shared" si="2"/>
        <v>44</v>
      </c>
      <c r="B47" s="14" t="s">
        <v>356</v>
      </c>
      <c r="C47" s="142" t="s">
        <v>81</v>
      </c>
      <c r="D47" s="146" t="s">
        <v>100</v>
      </c>
      <c r="E47" s="142" t="s">
        <v>82</v>
      </c>
      <c r="F47" s="141">
        <v>10000</v>
      </c>
      <c r="G47" s="141" t="s">
        <v>100</v>
      </c>
      <c r="H47" s="137" t="s">
        <v>100</v>
      </c>
      <c r="I47" s="144">
        <v>16550</v>
      </c>
      <c r="J47" s="162" t="s">
        <v>101</v>
      </c>
      <c r="K47" s="163" t="s">
        <v>101</v>
      </c>
      <c r="L47" s="130" t="s">
        <v>101</v>
      </c>
      <c r="M47" s="132" t="s">
        <v>101</v>
      </c>
      <c r="N47" s="130">
        <f>I47</f>
        <v>16550</v>
      </c>
      <c r="O47" s="130">
        <f>I47</f>
        <v>16550</v>
      </c>
      <c r="P47" s="138"/>
      <c r="Q47" s="138"/>
      <c r="R47" s="138"/>
      <c r="S47" s="138"/>
      <c r="T47" s="138"/>
      <c r="U47" s="138"/>
      <c r="V47" s="138"/>
      <c r="W47" s="138"/>
      <c r="X47" s="138"/>
      <c r="Y47" s="138"/>
      <c r="Z47" s="138"/>
      <c r="AB47" s="140"/>
    </row>
    <row r="48" spans="1:28" s="139" customFormat="1" ht="40.5" customHeight="1" x14ac:dyDescent="0.35">
      <c r="A48" s="142">
        <f t="shared" si="2"/>
        <v>45</v>
      </c>
      <c r="B48" s="14" t="s">
        <v>356</v>
      </c>
      <c r="C48" s="142" t="s">
        <v>141</v>
      </c>
      <c r="D48" s="146" t="s">
        <v>100</v>
      </c>
      <c r="E48" s="142" t="s">
        <v>142</v>
      </c>
      <c r="F48" s="141">
        <v>20000</v>
      </c>
      <c r="G48" s="141" t="s">
        <v>100</v>
      </c>
      <c r="H48" s="137" t="s">
        <v>100</v>
      </c>
      <c r="I48" s="144">
        <v>26605.25</v>
      </c>
      <c r="J48" s="162" t="s">
        <v>101</v>
      </c>
      <c r="K48" s="163" t="s">
        <v>101</v>
      </c>
      <c r="L48" s="130" t="s">
        <v>101</v>
      </c>
      <c r="M48" s="132" t="s">
        <v>101</v>
      </c>
      <c r="N48" s="130">
        <f t="shared" ref="N48:N50" si="14">I48</f>
        <v>26605.25</v>
      </c>
      <c r="O48" s="130">
        <f t="shared" ref="O48:O50" si="15">I48</f>
        <v>26605.25</v>
      </c>
      <c r="P48" s="138"/>
      <c r="Q48" s="138"/>
      <c r="R48" s="138"/>
      <c r="S48" s="138"/>
      <c r="T48" s="138"/>
      <c r="U48" s="138"/>
      <c r="V48" s="138"/>
      <c r="W48" s="138"/>
      <c r="X48" s="138"/>
      <c r="Y48" s="138"/>
      <c r="Z48" s="138"/>
      <c r="AB48" s="140"/>
    </row>
    <row r="49" spans="1:30" s="139" customFormat="1" ht="40.5" customHeight="1" x14ac:dyDescent="0.35">
      <c r="A49" s="142">
        <f t="shared" si="2"/>
        <v>46</v>
      </c>
      <c r="B49" s="14" t="s">
        <v>356</v>
      </c>
      <c r="C49" s="142" t="s">
        <v>51</v>
      </c>
      <c r="D49" s="146" t="s">
        <v>100</v>
      </c>
      <c r="E49" s="142" t="s">
        <v>53</v>
      </c>
      <c r="F49" s="141">
        <v>30000</v>
      </c>
      <c r="G49" s="141" t="s">
        <v>100</v>
      </c>
      <c r="H49" s="137" t="s">
        <v>100</v>
      </c>
      <c r="I49" s="144">
        <v>25318.44</v>
      </c>
      <c r="J49" s="162" t="s">
        <v>101</v>
      </c>
      <c r="K49" s="163" t="s">
        <v>101</v>
      </c>
      <c r="L49" s="130" t="s">
        <v>101</v>
      </c>
      <c r="M49" s="132" t="s">
        <v>101</v>
      </c>
      <c r="N49" s="130">
        <f t="shared" si="14"/>
        <v>25318.44</v>
      </c>
      <c r="O49" s="130">
        <f t="shared" si="15"/>
        <v>25318.44</v>
      </c>
      <c r="P49" s="138"/>
      <c r="Q49" s="138"/>
      <c r="R49" s="138"/>
      <c r="S49" s="138"/>
      <c r="T49" s="138"/>
      <c r="U49" s="138"/>
      <c r="V49" s="138"/>
      <c r="W49" s="138"/>
      <c r="X49" s="138"/>
      <c r="Y49" s="138"/>
      <c r="Z49" s="138"/>
    </row>
    <row r="50" spans="1:30" s="139" customFormat="1" ht="40.5" customHeight="1" x14ac:dyDescent="0.35">
      <c r="A50" s="142">
        <f t="shared" si="2"/>
        <v>47</v>
      </c>
      <c r="B50" s="14" t="s">
        <v>356</v>
      </c>
      <c r="C50" s="142" t="s">
        <v>122</v>
      </c>
      <c r="D50" s="146" t="s">
        <v>100</v>
      </c>
      <c r="E50" s="142" t="s">
        <v>143</v>
      </c>
      <c r="F50" s="141">
        <v>40000</v>
      </c>
      <c r="G50" s="141" t="s">
        <v>100</v>
      </c>
      <c r="H50" s="137" t="s">
        <v>100</v>
      </c>
      <c r="I50" s="144">
        <v>28492.17</v>
      </c>
      <c r="J50" s="162" t="s">
        <v>101</v>
      </c>
      <c r="K50" s="163" t="s">
        <v>101</v>
      </c>
      <c r="L50" s="130" t="s">
        <v>101</v>
      </c>
      <c r="M50" s="132" t="s">
        <v>101</v>
      </c>
      <c r="N50" s="130">
        <f t="shared" si="14"/>
        <v>28492.17</v>
      </c>
      <c r="O50" s="130">
        <f t="shared" si="15"/>
        <v>28492.17</v>
      </c>
      <c r="P50" s="138"/>
      <c r="Q50" s="138"/>
      <c r="R50" s="138"/>
      <c r="S50" s="138"/>
      <c r="T50" s="138"/>
      <c r="U50" s="138"/>
      <c r="V50" s="138"/>
      <c r="W50" s="138"/>
      <c r="X50" s="138"/>
      <c r="Y50" s="138"/>
      <c r="Z50" s="138"/>
    </row>
    <row r="51" spans="1:30" s="3" customFormat="1" ht="27" customHeight="1" thickBot="1" x14ac:dyDescent="0.4">
      <c r="A51" s="142">
        <f t="shared" si="2"/>
        <v>48</v>
      </c>
      <c r="B51" s="14" t="s">
        <v>350</v>
      </c>
      <c r="C51" s="73" t="s">
        <v>445</v>
      </c>
      <c r="D51" s="74" t="s">
        <v>146</v>
      </c>
      <c r="E51" s="74" t="s">
        <v>147</v>
      </c>
      <c r="F51" s="34">
        <v>36.5</v>
      </c>
      <c r="G51" s="34" t="s">
        <v>100</v>
      </c>
      <c r="H51" s="34">
        <v>5.0791666666666666</v>
      </c>
      <c r="I51" s="127">
        <v>3369</v>
      </c>
      <c r="J51" s="131">
        <v>400</v>
      </c>
      <c r="K51" s="132">
        <v>1350</v>
      </c>
      <c r="L51" s="130" t="s">
        <v>101</v>
      </c>
      <c r="M51" s="132" t="s">
        <v>101</v>
      </c>
      <c r="N51" s="130">
        <v>3948</v>
      </c>
      <c r="O51" s="4">
        <v>4898</v>
      </c>
      <c r="P51" s="39"/>
      <c r="Q51" s="39"/>
      <c r="R51" s="39"/>
      <c r="S51" s="39"/>
      <c r="T51" s="39"/>
      <c r="U51" s="39"/>
      <c r="V51" s="39"/>
      <c r="W51" s="39"/>
      <c r="X51" s="39"/>
      <c r="Y51" s="39"/>
      <c r="Z51" s="39"/>
      <c r="AB51" s="139"/>
      <c r="AC51" s="139"/>
      <c r="AD51" s="139"/>
    </row>
    <row r="52" spans="1:30" s="3" customFormat="1" ht="27" customHeight="1" thickBot="1" x14ac:dyDescent="0.4">
      <c r="A52" s="142">
        <f t="shared" si="2"/>
        <v>49</v>
      </c>
      <c r="B52" s="14" t="s">
        <v>350</v>
      </c>
      <c r="C52" s="73" t="s">
        <v>445</v>
      </c>
      <c r="D52" s="74" t="s">
        <v>149</v>
      </c>
      <c r="E52" s="86" t="s">
        <v>150</v>
      </c>
      <c r="F52" s="34">
        <v>50</v>
      </c>
      <c r="G52" s="34" t="s">
        <v>100</v>
      </c>
      <c r="H52" s="34">
        <v>5.625</v>
      </c>
      <c r="I52" s="127">
        <v>1500</v>
      </c>
      <c r="J52" s="131">
        <v>400</v>
      </c>
      <c r="K52" s="132">
        <v>1350</v>
      </c>
      <c r="L52" s="130" t="s">
        <v>101</v>
      </c>
      <c r="M52" s="132" t="s">
        <v>101</v>
      </c>
      <c r="N52" s="130">
        <v>1900</v>
      </c>
      <c r="O52" s="4">
        <v>2850</v>
      </c>
      <c r="P52" s="39"/>
      <c r="Q52" s="373" t="s">
        <v>145</v>
      </c>
      <c r="R52" s="374"/>
      <c r="S52" s="374"/>
      <c r="T52" s="374"/>
      <c r="U52" s="374"/>
      <c r="V52" s="374"/>
      <c r="W52" s="374"/>
      <c r="X52" s="374"/>
      <c r="Y52" s="374"/>
      <c r="Z52" s="375"/>
      <c r="AA52" s="12"/>
      <c r="AB52" s="139"/>
      <c r="AC52" s="139"/>
      <c r="AD52" s="139"/>
    </row>
    <row r="53" spans="1:30" s="3" customFormat="1" ht="27" customHeight="1" thickBot="1" x14ac:dyDescent="0.4">
      <c r="A53" s="142">
        <f t="shared" si="2"/>
        <v>50</v>
      </c>
      <c r="B53" s="14" t="s">
        <v>350</v>
      </c>
      <c r="C53" s="73" t="s">
        <v>445</v>
      </c>
      <c r="D53" s="74" t="s">
        <v>144</v>
      </c>
      <c r="E53" s="86" t="s">
        <v>151</v>
      </c>
      <c r="F53" s="34">
        <v>51</v>
      </c>
      <c r="G53" s="34" t="s">
        <v>100</v>
      </c>
      <c r="H53" s="34">
        <v>2.2916666666666665</v>
      </c>
      <c r="I53" s="127">
        <v>1024</v>
      </c>
      <c r="J53" s="131">
        <v>400</v>
      </c>
      <c r="K53" s="132">
        <v>1350</v>
      </c>
      <c r="L53" s="130" t="s">
        <v>101</v>
      </c>
      <c r="M53" s="132" t="s">
        <v>101</v>
      </c>
      <c r="N53" s="130">
        <v>1399</v>
      </c>
      <c r="O53" s="4">
        <v>2349</v>
      </c>
      <c r="P53" s="39"/>
      <c r="Q53" s="376" t="s">
        <v>388</v>
      </c>
      <c r="R53" s="377"/>
      <c r="S53" s="377"/>
      <c r="T53" s="377"/>
      <c r="U53" s="377"/>
      <c r="V53" s="377"/>
      <c r="W53" s="377"/>
      <c r="X53" s="377"/>
      <c r="Y53" s="377"/>
      <c r="Z53" s="378"/>
      <c r="AA53" s="12"/>
    </row>
    <row r="54" spans="1:30" s="3" customFormat="1" ht="27" customHeight="1" thickBot="1" x14ac:dyDescent="0.4">
      <c r="A54" s="142">
        <f t="shared" si="2"/>
        <v>51</v>
      </c>
      <c r="B54" s="14" t="s">
        <v>350</v>
      </c>
      <c r="C54" s="73" t="s">
        <v>446</v>
      </c>
      <c r="D54" s="74" t="s">
        <v>153</v>
      </c>
      <c r="E54" s="74" t="s">
        <v>154</v>
      </c>
      <c r="F54" s="34">
        <v>60</v>
      </c>
      <c r="G54" s="34" t="s">
        <v>100</v>
      </c>
      <c r="H54" s="34">
        <v>2.25</v>
      </c>
      <c r="I54" s="127">
        <v>1310</v>
      </c>
      <c r="J54" s="131">
        <v>400</v>
      </c>
      <c r="K54" s="132">
        <v>1350</v>
      </c>
      <c r="L54" s="130" t="s">
        <v>101</v>
      </c>
      <c r="M54" s="132" t="s">
        <v>101</v>
      </c>
      <c r="N54" s="130">
        <v>1793</v>
      </c>
      <c r="O54" s="4">
        <v>2743</v>
      </c>
      <c r="P54" s="39"/>
      <c r="Q54" s="379" t="s">
        <v>148</v>
      </c>
      <c r="R54" s="380"/>
      <c r="S54" s="380"/>
      <c r="T54" s="380"/>
      <c r="U54" s="380"/>
      <c r="V54" s="380"/>
      <c r="W54" s="380"/>
      <c r="X54" s="380"/>
      <c r="Y54" s="380"/>
      <c r="Z54" s="381"/>
      <c r="AA54" s="12"/>
    </row>
    <row r="55" spans="1:30" s="3" customFormat="1" ht="27" customHeight="1" thickBot="1" x14ac:dyDescent="0.4">
      <c r="A55" s="142">
        <f t="shared" si="2"/>
        <v>52</v>
      </c>
      <c r="B55" s="14" t="s">
        <v>350</v>
      </c>
      <c r="C55" s="73" t="s">
        <v>446</v>
      </c>
      <c r="D55" s="74" t="s">
        <v>102</v>
      </c>
      <c r="E55" s="74" t="s">
        <v>156</v>
      </c>
      <c r="F55" s="34">
        <v>61</v>
      </c>
      <c r="G55" s="34" t="s">
        <v>100</v>
      </c>
      <c r="H55" s="34">
        <v>1.325</v>
      </c>
      <c r="I55" s="127">
        <v>810</v>
      </c>
      <c r="J55" s="131">
        <v>400</v>
      </c>
      <c r="K55" s="132">
        <v>1350</v>
      </c>
      <c r="L55" s="130" t="s">
        <v>101</v>
      </c>
      <c r="M55" s="132" t="s">
        <v>101</v>
      </c>
      <c r="N55" s="130">
        <v>1210</v>
      </c>
      <c r="O55" s="4">
        <v>2160</v>
      </c>
      <c r="P55" s="39"/>
      <c r="Q55" s="376" t="s">
        <v>257</v>
      </c>
      <c r="R55" s="377"/>
      <c r="S55" s="377"/>
      <c r="T55" s="377"/>
      <c r="U55" s="377"/>
      <c r="V55" s="377"/>
      <c r="W55" s="377"/>
      <c r="X55" s="377"/>
      <c r="Y55" s="377"/>
      <c r="Z55" s="378"/>
      <c r="AA55" s="12"/>
    </row>
    <row r="56" spans="1:30" s="3" customFormat="1" ht="27" customHeight="1" thickBot="1" x14ac:dyDescent="0.4">
      <c r="A56" s="142">
        <f t="shared" si="2"/>
        <v>53</v>
      </c>
      <c r="B56" s="14" t="s">
        <v>350</v>
      </c>
      <c r="C56" s="73" t="s">
        <v>446</v>
      </c>
      <c r="D56" s="74" t="s">
        <v>144</v>
      </c>
      <c r="E56" s="74" t="s">
        <v>158</v>
      </c>
      <c r="F56" s="34">
        <v>72.5</v>
      </c>
      <c r="G56" s="34" t="s">
        <v>100</v>
      </c>
      <c r="H56" s="34">
        <v>3.375</v>
      </c>
      <c r="I56" s="127">
        <v>1052</v>
      </c>
      <c r="J56" s="131">
        <v>400</v>
      </c>
      <c r="K56" s="132">
        <v>1350</v>
      </c>
      <c r="L56" s="130" t="s">
        <v>101</v>
      </c>
      <c r="M56" s="132" t="s">
        <v>101</v>
      </c>
      <c r="N56" s="130">
        <v>1430</v>
      </c>
      <c r="O56" s="4">
        <v>2380</v>
      </c>
      <c r="P56" s="39"/>
      <c r="Q56" s="382" t="s">
        <v>152</v>
      </c>
      <c r="R56" s="383"/>
      <c r="S56" s="383"/>
      <c r="T56" s="383"/>
      <c r="U56" s="383"/>
      <c r="V56" s="383"/>
      <c r="W56" s="383"/>
      <c r="X56" s="383"/>
      <c r="Y56" s="383"/>
      <c r="Z56" s="180"/>
    </row>
    <row r="57" spans="1:30" s="3" customFormat="1" ht="27" customHeight="1" x14ac:dyDescent="0.35">
      <c r="A57" s="142">
        <f t="shared" si="2"/>
        <v>54</v>
      </c>
      <c r="B57" s="14" t="s">
        <v>350</v>
      </c>
      <c r="C57" s="73" t="s">
        <v>446</v>
      </c>
      <c r="D57" s="74" t="s">
        <v>146</v>
      </c>
      <c r="E57" s="74" t="s">
        <v>159</v>
      </c>
      <c r="F57" s="34">
        <v>80.5</v>
      </c>
      <c r="G57" s="34" t="s">
        <v>100</v>
      </c>
      <c r="H57" s="34">
        <v>3.0062500000000001</v>
      </c>
      <c r="I57" s="127">
        <v>3629</v>
      </c>
      <c r="J57" s="131">
        <v>400</v>
      </c>
      <c r="K57" s="132">
        <v>1350</v>
      </c>
      <c r="L57" s="130" t="s">
        <v>101</v>
      </c>
      <c r="M57" s="132" t="s">
        <v>101</v>
      </c>
      <c r="N57" s="130">
        <v>4261</v>
      </c>
      <c r="O57" s="4">
        <v>5211</v>
      </c>
      <c r="P57" s="39"/>
      <c r="Q57" s="11" t="s">
        <v>155</v>
      </c>
      <c r="R57" s="72"/>
      <c r="S57" s="72"/>
      <c r="T57" s="72"/>
      <c r="U57" s="72"/>
      <c r="V57" s="72"/>
      <c r="W57" s="72"/>
      <c r="X57" s="72"/>
      <c r="Y57" s="72"/>
      <c r="Z57" s="11"/>
    </row>
    <row r="58" spans="1:30" s="3" customFormat="1" ht="27" customHeight="1" x14ac:dyDescent="0.35">
      <c r="A58" s="142">
        <f t="shared" si="2"/>
        <v>55</v>
      </c>
      <c r="B58" s="14" t="s">
        <v>350</v>
      </c>
      <c r="C58" s="73" t="s">
        <v>446</v>
      </c>
      <c r="D58" s="74" t="s">
        <v>153</v>
      </c>
      <c r="E58" s="74" t="s">
        <v>160</v>
      </c>
      <c r="F58" s="34">
        <v>98</v>
      </c>
      <c r="G58" s="34" t="s">
        <v>100</v>
      </c>
      <c r="H58" s="34">
        <v>2.2708333333333335</v>
      </c>
      <c r="I58" s="127">
        <v>1434</v>
      </c>
      <c r="J58" s="131">
        <v>400</v>
      </c>
      <c r="K58" s="132">
        <v>1350</v>
      </c>
      <c r="L58" s="130" t="s">
        <v>101</v>
      </c>
      <c r="M58" s="132" t="s">
        <v>101</v>
      </c>
      <c r="N58" s="130">
        <v>1925</v>
      </c>
      <c r="O58" s="4">
        <v>2875</v>
      </c>
      <c r="P58" s="39"/>
      <c r="Q58" s="384" t="s">
        <v>157</v>
      </c>
      <c r="R58" s="384"/>
      <c r="S58" s="384"/>
      <c r="T58" s="384"/>
      <c r="U58" s="384"/>
      <c r="V58" s="384"/>
      <c r="W58" s="384"/>
      <c r="X58" s="384"/>
      <c r="Y58" s="384"/>
      <c r="Z58" s="384"/>
    </row>
    <row r="59" spans="1:30" s="3" customFormat="1" ht="27" customHeight="1" x14ac:dyDescent="0.35">
      <c r="A59" s="142">
        <f t="shared" si="2"/>
        <v>56</v>
      </c>
      <c r="B59" s="14" t="s">
        <v>350</v>
      </c>
      <c r="C59" s="73" t="s">
        <v>446</v>
      </c>
      <c r="D59" s="74" t="s">
        <v>144</v>
      </c>
      <c r="E59" s="74" t="s">
        <v>161</v>
      </c>
      <c r="F59" s="34">
        <v>98.5</v>
      </c>
      <c r="G59" s="34" t="s">
        <v>100</v>
      </c>
      <c r="H59" s="34">
        <v>2.4819444444444447</v>
      </c>
      <c r="I59" s="127">
        <v>1095</v>
      </c>
      <c r="J59" s="131">
        <v>400</v>
      </c>
      <c r="K59" s="132">
        <v>1350</v>
      </c>
      <c r="L59" s="130" t="s">
        <v>101</v>
      </c>
      <c r="M59" s="132" t="s">
        <v>101</v>
      </c>
      <c r="N59" s="130">
        <v>1474</v>
      </c>
      <c r="O59" s="4">
        <v>2424</v>
      </c>
      <c r="P59" s="39"/>
      <c r="Q59" s="39"/>
      <c r="R59" s="39"/>
      <c r="S59" s="39"/>
      <c r="T59" s="39"/>
      <c r="U59" s="39"/>
      <c r="V59" s="39"/>
      <c r="W59" s="39"/>
      <c r="X59" s="39"/>
      <c r="Y59" s="39"/>
      <c r="Z59" s="39"/>
    </row>
    <row r="60" spans="1:30" s="3" customFormat="1" ht="27" customHeight="1" x14ac:dyDescent="0.35">
      <c r="A60" s="142">
        <f t="shared" si="2"/>
        <v>57</v>
      </c>
      <c r="B60" s="14" t="s">
        <v>350</v>
      </c>
      <c r="C60" s="73" t="s">
        <v>446</v>
      </c>
      <c r="D60" s="74" t="s">
        <v>102</v>
      </c>
      <c r="E60" s="86" t="s">
        <v>162</v>
      </c>
      <c r="F60" s="34">
        <v>100</v>
      </c>
      <c r="G60" s="34" t="s">
        <v>100</v>
      </c>
      <c r="H60" s="34">
        <v>5.3666666666666671</v>
      </c>
      <c r="I60" s="127">
        <v>1765</v>
      </c>
      <c r="J60" s="131">
        <v>400</v>
      </c>
      <c r="K60" s="132">
        <v>1350</v>
      </c>
      <c r="L60" s="130" t="s">
        <v>101</v>
      </c>
      <c r="M60" s="132" t="s">
        <v>101</v>
      </c>
      <c r="N60" s="130">
        <v>2165</v>
      </c>
      <c r="O60" s="4">
        <v>3115</v>
      </c>
      <c r="P60" s="39"/>
    </row>
    <row r="61" spans="1:30" s="3" customFormat="1" ht="27" customHeight="1" x14ac:dyDescent="0.35">
      <c r="A61" s="142">
        <f t="shared" si="2"/>
        <v>58</v>
      </c>
      <c r="B61" s="14" t="s">
        <v>350</v>
      </c>
      <c r="C61" s="73" t="s">
        <v>447</v>
      </c>
      <c r="D61" s="74" t="s">
        <v>153</v>
      </c>
      <c r="E61" s="86" t="s">
        <v>163</v>
      </c>
      <c r="F61" s="34">
        <v>145</v>
      </c>
      <c r="G61" s="34" t="s">
        <v>100</v>
      </c>
      <c r="H61" s="34">
        <v>2.2916666666666665</v>
      </c>
      <c r="I61" s="127">
        <v>1677</v>
      </c>
      <c r="J61" s="131">
        <v>400</v>
      </c>
      <c r="K61" s="132">
        <v>1350</v>
      </c>
      <c r="L61" s="130" t="s">
        <v>101</v>
      </c>
      <c r="M61" s="132" t="s">
        <v>101</v>
      </c>
      <c r="N61" s="130">
        <v>2183</v>
      </c>
      <c r="O61" s="4">
        <v>3133</v>
      </c>
      <c r="P61" s="39"/>
    </row>
    <row r="62" spans="1:30" s="3" customFormat="1" ht="27" customHeight="1" x14ac:dyDescent="0.35">
      <c r="A62" s="142">
        <f t="shared" si="2"/>
        <v>59</v>
      </c>
      <c r="B62" s="14" t="s">
        <v>350</v>
      </c>
      <c r="C62" s="73" t="s">
        <v>447</v>
      </c>
      <c r="D62" s="74" t="s">
        <v>164</v>
      </c>
      <c r="E62" s="86" t="s">
        <v>165</v>
      </c>
      <c r="F62" s="34">
        <v>203.2</v>
      </c>
      <c r="G62" s="34" t="s">
        <v>100</v>
      </c>
      <c r="H62" s="34">
        <v>3.9166666666666665</v>
      </c>
      <c r="I62" s="127">
        <v>3689</v>
      </c>
      <c r="J62" s="131">
        <v>400</v>
      </c>
      <c r="K62" s="132">
        <v>1350</v>
      </c>
      <c r="L62" s="130" t="s">
        <v>101</v>
      </c>
      <c r="M62" s="132" t="s">
        <v>101</v>
      </c>
      <c r="N62" s="130">
        <v>4325</v>
      </c>
      <c r="O62" s="4">
        <v>5275</v>
      </c>
      <c r="P62" s="39"/>
    </row>
    <row r="63" spans="1:30" s="3" customFormat="1" ht="27" customHeight="1" x14ac:dyDescent="0.35">
      <c r="A63" s="142">
        <f t="shared" si="2"/>
        <v>60</v>
      </c>
      <c r="B63" s="14" t="s">
        <v>350</v>
      </c>
      <c r="C63" s="73" t="s">
        <v>447</v>
      </c>
      <c r="D63" s="74" t="s">
        <v>102</v>
      </c>
      <c r="E63" s="74" t="s">
        <v>166</v>
      </c>
      <c r="F63" s="34">
        <v>211</v>
      </c>
      <c r="G63" s="34" t="s">
        <v>100</v>
      </c>
      <c r="H63" s="34">
        <v>1.4416666666666667</v>
      </c>
      <c r="I63" s="127">
        <v>1320</v>
      </c>
      <c r="J63" s="131">
        <v>400</v>
      </c>
      <c r="K63" s="132">
        <v>1350</v>
      </c>
      <c r="L63" s="130" t="s">
        <v>101</v>
      </c>
      <c r="M63" s="132" t="s">
        <v>101</v>
      </c>
      <c r="N63" s="130">
        <v>1720</v>
      </c>
      <c r="O63" s="4">
        <v>2670</v>
      </c>
      <c r="P63" s="39"/>
    </row>
    <row r="64" spans="1:30" s="3" customFormat="1" ht="27" customHeight="1" x14ac:dyDescent="0.35">
      <c r="A64" s="142">
        <f t="shared" si="2"/>
        <v>61</v>
      </c>
      <c r="B64" s="14" t="s">
        <v>350</v>
      </c>
      <c r="C64" s="73" t="s">
        <v>447</v>
      </c>
      <c r="D64" s="74" t="s">
        <v>144</v>
      </c>
      <c r="E64" s="74" t="s">
        <v>167</v>
      </c>
      <c r="F64" s="34">
        <v>225</v>
      </c>
      <c r="G64" s="34" t="s">
        <v>100</v>
      </c>
      <c r="H64" s="34">
        <v>2.2916666666666665</v>
      </c>
      <c r="I64" s="127">
        <v>1280</v>
      </c>
      <c r="J64" s="131">
        <v>400</v>
      </c>
      <c r="K64" s="132">
        <v>1350</v>
      </c>
      <c r="L64" s="130" t="s">
        <v>101</v>
      </c>
      <c r="M64" s="132" t="s">
        <v>101</v>
      </c>
      <c r="N64" s="130">
        <v>2310</v>
      </c>
      <c r="O64" s="4">
        <v>3260</v>
      </c>
      <c r="P64" s="39"/>
    </row>
    <row r="65" spans="1:26" s="3" customFormat="1" ht="27" customHeight="1" x14ac:dyDescent="0.35">
      <c r="A65" s="142">
        <f t="shared" si="2"/>
        <v>62</v>
      </c>
      <c r="B65" s="14" t="s">
        <v>350</v>
      </c>
      <c r="C65" s="73" t="s">
        <v>447</v>
      </c>
      <c r="D65" s="74" t="s">
        <v>146</v>
      </c>
      <c r="E65" s="74" t="s">
        <v>168</v>
      </c>
      <c r="F65" s="34">
        <v>240</v>
      </c>
      <c r="G65" s="34" t="s">
        <v>100</v>
      </c>
      <c r="H65" s="34">
        <v>3.2208333333333332</v>
      </c>
      <c r="I65" s="127">
        <v>4825</v>
      </c>
      <c r="J65" s="131">
        <v>400</v>
      </c>
      <c r="K65" s="132">
        <v>1350</v>
      </c>
      <c r="L65" s="130" t="s">
        <v>101</v>
      </c>
      <c r="M65" s="132" t="s">
        <v>101</v>
      </c>
      <c r="N65" s="130">
        <v>5534</v>
      </c>
      <c r="O65" s="4">
        <v>6484</v>
      </c>
      <c r="P65" s="39"/>
    </row>
    <row r="66" spans="1:26" s="3" customFormat="1" ht="27" customHeight="1" x14ac:dyDescent="0.35">
      <c r="A66" s="142">
        <f t="shared" si="2"/>
        <v>63</v>
      </c>
      <c r="B66" s="85" t="s">
        <v>351</v>
      </c>
      <c r="C66" s="73" t="s">
        <v>445</v>
      </c>
      <c r="D66" s="74" t="s">
        <v>102</v>
      </c>
      <c r="E66" s="86" t="s">
        <v>169</v>
      </c>
      <c r="F66" s="34">
        <v>30</v>
      </c>
      <c r="G66" s="34">
        <v>32</v>
      </c>
      <c r="H66" s="34">
        <v>2.6583333333333332</v>
      </c>
      <c r="I66" s="127">
        <v>1520</v>
      </c>
      <c r="J66" s="131">
        <v>400</v>
      </c>
      <c r="K66" s="132">
        <v>1350</v>
      </c>
      <c r="L66" s="130" t="s">
        <v>101</v>
      </c>
      <c r="M66" s="132" t="s">
        <v>101</v>
      </c>
      <c r="N66" s="130">
        <v>2050</v>
      </c>
      <c r="O66" s="4">
        <v>3000</v>
      </c>
      <c r="P66" s="39"/>
      <c r="Q66" s="39"/>
      <c r="R66" s="39"/>
      <c r="S66" s="39"/>
      <c r="T66" s="39"/>
      <c r="U66" s="39"/>
      <c r="V66" s="39"/>
      <c r="W66" s="39"/>
      <c r="X66" s="39"/>
      <c r="Y66" s="39"/>
      <c r="Z66" s="39"/>
    </row>
    <row r="67" spans="1:26" s="3" customFormat="1" ht="27" customHeight="1" x14ac:dyDescent="0.35">
      <c r="A67" s="142">
        <f t="shared" si="2"/>
        <v>64</v>
      </c>
      <c r="B67" s="85" t="s">
        <v>351</v>
      </c>
      <c r="C67" s="73" t="s">
        <v>445</v>
      </c>
      <c r="D67" s="74" t="s">
        <v>144</v>
      </c>
      <c r="E67" s="86" t="s">
        <v>170</v>
      </c>
      <c r="F67" s="34">
        <v>58</v>
      </c>
      <c r="G67" s="34">
        <v>44</v>
      </c>
      <c r="H67" s="34">
        <v>4.7340277777777775</v>
      </c>
      <c r="I67" s="127">
        <v>1405</v>
      </c>
      <c r="J67" s="131">
        <v>400</v>
      </c>
      <c r="K67" s="132">
        <v>1350</v>
      </c>
      <c r="L67" s="130" t="s">
        <v>101</v>
      </c>
      <c r="M67" s="132" t="s">
        <v>101</v>
      </c>
      <c r="N67" s="130">
        <v>1810</v>
      </c>
      <c r="O67" s="4">
        <v>2760</v>
      </c>
      <c r="P67" s="39"/>
      <c r="Q67" s="39"/>
      <c r="R67" s="39"/>
      <c r="S67" s="39"/>
      <c r="T67" s="39"/>
      <c r="U67" s="39"/>
      <c r="V67" s="39"/>
      <c r="W67" s="39"/>
      <c r="X67" s="39"/>
      <c r="Y67" s="39"/>
      <c r="Z67" s="39"/>
    </row>
    <row r="68" spans="1:26" s="3" customFormat="1" ht="27" customHeight="1" x14ac:dyDescent="0.35">
      <c r="A68" s="142">
        <f t="shared" si="2"/>
        <v>65</v>
      </c>
      <c r="B68" s="85" t="s">
        <v>351</v>
      </c>
      <c r="C68" s="73" t="s">
        <v>445</v>
      </c>
      <c r="D68" s="74" t="s">
        <v>153</v>
      </c>
      <c r="E68" s="74" t="s">
        <v>171</v>
      </c>
      <c r="F68" s="34">
        <v>52.5</v>
      </c>
      <c r="G68" s="34">
        <v>5.0999999999999996</v>
      </c>
      <c r="H68" s="34">
        <v>1.1822660098522166</v>
      </c>
      <c r="I68" s="127">
        <v>1666</v>
      </c>
      <c r="J68" s="131">
        <v>400</v>
      </c>
      <c r="K68" s="132">
        <v>1350</v>
      </c>
      <c r="L68" s="130" t="s">
        <v>101</v>
      </c>
      <c r="M68" s="132" t="s">
        <v>101</v>
      </c>
      <c r="N68" s="130">
        <v>2172</v>
      </c>
      <c r="O68" s="4">
        <v>3122</v>
      </c>
      <c r="P68" s="39"/>
      <c r="Q68" s="39"/>
      <c r="R68" s="39"/>
      <c r="S68" s="39"/>
      <c r="T68" s="39"/>
      <c r="U68" s="39"/>
      <c r="V68" s="39"/>
      <c r="W68" s="39"/>
      <c r="X68" s="39"/>
      <c r="Y68" s="39"/>
      <c r="Z68" s="39"/>
    </row>
    <row r="69" spans="1:26" s="3" customFormat="1" ht="27" customHeight="1" x14ac:dyDescent="0.35">
      <c r="A69" s="142">
        <f t="shared" si="2"/>
        <v>66</v>
      </c>
      <c r="B69" s="85" t="s">
        <v>351</v>
      </c>
      <c r="C69" s="73" t="s">
        <v>446</v>
      </c>
      <c r="D69" s="74" t="s">
        <v>146</v>
      </c>
      <c r="E69" s="86" t="s">
        <v>172</v>
      </c>
      <c r="F69" s="34">
        <v>60</v>
      </c>
      <c r="G69" s="34">
        <v>42</v>
      </c>
      <c r="H69" s="34">
        <v>1.6416666666666666</v>
      </c>
      <c r="I69" s="127">
        <v>3991</v>
      </c>
      <c r="J69" s="131">
        <v>400</v>
      </c>
      <c r="K69" s="132">
        <v>1350</v>
      </c>
      <c r="L69" s="130" t="s">
        <v>101</v>
      </c>
      <c r="M69" s="132" t="s">
        <v>101</v>
      </c>
      <c r="N69" s="130">
        <v>4646</v>
      </c>
      <c r="O69" s="4">
        <v>5596</v>
      </c>
      <c r="P69" s="39"/>
      <c r="Q69" s="39"/>
      <c r="R69" s="39"/>
      <c r="S69" s="39"/>
      <c r="T69" s="39"/>
      <c r="U69" s="39"/>
      <c r="V69" s="39"/>
      <c r="W69" s="39"/>
      <c r="X69" s="39"/>
      <c r="Y69" s="39"/>
      <c r="Z69" s="39"/>
    </row>
    <row r="70" spans="1:26" s="3" customFormat="1" ht="27" customHeight="1" x14ac:dyDescent="0.35">
      <c r="A70" s="142">
        <f t="shared" si="2"/>
        <v>67</v>
      </c>
      <c r="B70" s="15" t="s">
        <v>314</v>
      </c>
      <c r="C70" s="73" t="s">
        <v>446</v>
      </c>
      <c r="D70" s="74" t="s">
        <v>149</v>
      </c>
      <c r="E70" s="86" t="s">
        <v>173</v>
      </c>
      <c r="F70" s="34" t="s">
        <v>100</v>
      </c>
      <c r="G70" s="34">
        <v>96</v>
      </c>
      <c r="H70" s="34">
        <v>0.28055555555555556</v>
      </c>
      <c r="I70" s="127">
        <v>623</v>
      </c>
      <c r="J70" s="131">
        <v>400</v>
      </c>
      <c r="K70" s="132">
        <v>1350</v>
      </c>
      <c r="L70" s="130" t="s">
        <v>101</v>
      </c>
      <c r="M70" s="132" t="s">
        <v>101</v>
      </c>
      <c r="N70" s="130">
        <v>850</v>
      </c>
      <c r="O70" s="4">
        <v>1800</v>
      </c>
      <c r="P70" s="39"/>
      <c r="Q70" s="39"/>
      <c r="R70" s="39"/>
      <c r="S70" s="39"/>
      <c r="T70" s="39"/>
      <c r="U70" s="39"/>
      <c r="V70" s="39"/>
      <c r="W70" s="39"/>
      <c r="X70" s="39"/>
      <c r="Y70" s="39"/>
      <c r="Z70" s="39"/>
    </row>
    <row r="71" spans="1:26" s="3" customFormat="1" ht="27" customHeight="1" x14ac:dyDescent="0.35">
      <c r="A71" s="142">
        <f t="shared" si="2"/>
        <v>68</v>
      </c>
      <c r="B71" s="15" t="s">
        <v>314</v>
      </c>
      <c r="C71" s="73" t="s">
        <v>446</v>
      </c>
      <c r="D71" s="74" t="s">
        <v>153</v>
      </c>
      <c r="E71" s="86" t="s">
        <v>174</v>
      </c>
      <c r="F71" s="34" t="s">
        <v>100</v>
      </c>
      <c r="G71" s="34">
        <v>105</v>
      </c>
      <c r="H71" s="34">
        <v>0.11666666666666665</v>
      </c>
      <c r="I71" s="127">
        <v>1039</v>
      </c>
      <c r="J71" s="131">
        <v>400</v>
      </c>
      <c r="K71" s="132">
        <v>1350</v>
      </c>
      <c r="L71" s="130" t="s">
        <v>101</v>
      </c>
      <c r="M71" s="132" t="s">
        <v>101</v>
      </c>
      <c r="N71" s="130">
        <v>1250</v>
      </c>
      <c r="O71" s="4">
        <v>2200</v>
      </c>
      <c r="P71" s="39"/>
      <c r="Q71" s="39"/>
      <c r="R71" s="39"/>
      <c r="S71" s="39"/>
      <c r="T71" s="39"/>
      <c r="U71" s="39"/>
      <c r="V71" s="39"/>
      <c r="W71" s="39"/>
      <c r="X71" s="39"/>
      <c r="Y71" s="39"/>
      <c r="Z71" s="39"/>
    </row>
    <row r="72" spans="1:26" s="3" customFormat="1" ht="27" customHeight="1" x14ac:dyDescent="0.35">
      <c r="A72" s="142">
        <f t="shared" si="2"/>
        <v>69</v>
      </c>
      <c r="B72" s="15" t="s">
        <v>314</v>
      </c>
      <c r="C72" s="73" t="s">
        <v>447</v>
      </c>
      <c r="D72" s="74" t="s">
        <v>102</v>
      </c>
      <c r="E72" s="86" t="s">
        <v>175</v>
      </c>
      <c r="F72" s="34" t="s">
        <v>100</v>
      </c>
      <c r="G72" s="34">
        <v>121</v>
      </c>
      <c r="H72" s="34">
        <v>0.10416666666666667</v>
      </c>
      <c r="I72" s="127">
        <v>776</v>
      </c>
      <c r="J72" s="131">
        <v>400</v>
      </c>
      <c r="K72" s="132">
        <v>1350</v>
      </c>
      <c r="L72" s="130" t="s">
        <v>101</v>
      </c>
      <c r="M72" s="132" t="s">
        <v>101</v>
      </c>
      <c r="N72" s="130">
        <v>1070</v>
      </c>
      <c r="O72" s="4">
        <v>2020</v>
      </c>
      <c r="P72" s="39"/>
      <c r="Q72" s="39"/>
      <c r="R72" s="39"/>
      <c r="S72" s="39"/>
      <c r="T72" s="39"/>
      <c r="U72" s="39"/>
      <c r="V72" s="39"/>
      <c r="W72" s="39"/>
      <c r="X72" s="39"/>
      <c r="Y72" s="39"/>
      <c r="Z72" s="39"/>
    </row>
    <row r="73" spans="1:26" s="3" customFormat="1" ht="27" customHeight="1" x14ac:dyDescent="0.35">
      <c r="A73" s="142">
        <f t="shared" si="2"/>
        <v>70</v>
      </c>
      <c r="B73" s="15" t="s">
        <v>314</v>
      </c>
      <c r="C73" s="73" t="s">
        <v>447</v>
      </c>
      <c r="D73" s="74" t="s">
        <v>149</v>
      </c>
      <c r="E73" s="86" t="s">
        <v>176</v>
      </c>
      <c r="F73" s="34" t="s">
        <v>100</v>
      </c>
      <c r="G73" s="34">
        <v>240</v>
      </c>
      <c r="H73" s="34">
        <v>2.4416666666666669</v>
      </c>
      <c r="I73" s="127">
        <v>713</v>
      </c>
      <c r="J73" s="131">
        <v>400</v>
      </c>
      <c r="K73" s="132">
        <v>1350</v>
      </c>
      <c r="L73" s="130" t="s">
        <v>101</v>
      </c>
      <c r="M73" s="132" t="s">
        <v>101</v>
      </c>
      <c r="N73" s="130">
        <v>940</v>
      </c>
      <c r="O73" s="4">
        <v>1890</v>
      </c>
      <c r="P73" s="39"/>
      <c r="Q73" s="39"/>
      <c r="R73" s="39"/>
      <c r="S73" s="39"/>
      <c r="T73" s="39"/>
      <c r="U73" s="39"/>
      <c r="V73" s="39"/>
      <c r="W73" s="39"/>
      <c r="X73" s="39"/>
      <c r="Y73" s="39"/>
      <c r="Z73" s="39"/>
    </row>
    <row r="74" spans="1:26" s="3" customFormat="1" ht="27" customHeight="1" x14ac:dyDescent="0.35">
      <c r="A74" s="142">
        <f t="shared" si="2"/>
        <v>71</v>
      </c>
      <c r="B74" s="15" t="s">
        <v>314</v>
      </c>
      <c r="C74" s="73" t="s">
        <v>447</v>
      </c>
      <c r="D74" s="74" t="s">
        <v>153</v>
      </c>
      <c r="E74" s="86" t="s">
        <v>177</v>
      </c>
      <c r="F74" s="34" t="s">
        <v>100</v>
      </c>
      <c r="G74" s="34">
        <v>281</v>
      </c>
      <c r="H74" s="34">
        <v>0.16666666666666666</v>
      </c>
      <c r="I74" s="127">
        <v>1039</v>
      </c>
      <c r="J74" s="131">
        <v>400</v>
      </c>
      <c r="K74" s="132">
        <v>1350</v>
      </c>
      <c r="L74" s="130" t="s">
        <v>101</v>
      </c>
      <c r="M74" s="132" t="s">
        <v>101</v>
      </c>
      <c r="N74" s="130">
        <v>1426</v>
      </c>
      <c r="O74" s="4">
        <v>2376</v>
      </c>
      <c r="P74" s="39"/>
      <c r="Q74" s="39"/>
      <c r="R74" s="39"/>
      <c r="S74" s="39"/>
      <c r="T74" s="39"/>
      <c r="U74" s="39"/>
      <c r="V74" s="39"/>
      <c r="W74" s="39"/>
      <c r="X74" s="39"/>
      <c r="Y74" s="39"/>
      <c r="Z74" s="39"/>
    </row>
    <row r="75" spans="1:26" s="3" customFormat="1" ht="27" customHeight="1" x14ac:dyDescent="0.35">
      <c r="A75" s="142">
        <f t="shared" si="2"/>
        <v>72</v>
      </c>
      <c r="B75" s="15" t="s">
        <v>314</v>
      </c>
      <c r="C75" s="73" t="s">
        <v>447</v>
      </c>
      <c r="D75" s="74" t="s">
        <v>102</v>
      </c>
      <c r="E75" s="86" t="s">
        <v>178</v>
      </c>
      <c r="F75" s="34" t="s">
        <v>100</v>
      </c>
      <c r="G75" s="34">
        <v>298</v>
      </c>
      <c r="H75" s="34">
        <v>0.17083333333333331</v>
      </c>
      <c r="I75" s="127">
        <v>936</v>
      </c>
      <c r="J75" s="131">
        <v>400</v>
      </c>
      <c r="K75" s="132">
        <v>1350</v>
      </c>
      <c r="L75" s="130" t="s">
        <v>101</v>
      </c>
      <c r="M75" s="132" t="s">
        <v>101</v>
      </c>
      <c r="N75" s="130">
        <v>1230</v>
      </c>
      <c r="O75" s="4">
        <v>2180</v>
      </c>
      <c r="P75" s="39"/>
      <c r="Q75" s="39"/>
      <c r="R75" s="39"/>
      <c r="S75" s="39"/>
      <c r="T75" s="39"/>
      <c r="U75" s="39"/>
      <c r="V75" s="39"/>
      <c r="W75" s="39"/>
      <c r="X75" s="39"/>
      <c r="Y75" s="39"/>
      <c r="Z75" s="39"/>
    </row>
    <row r="76" spans="1:26" s="3" customFormat="1" ht="27" customHeight="1" x14ac:dyDescent="0.35">
      <c r="A76" s="142">
        <f t="shared" si="2"/>
        <v>73</v>
      </c>
      <c r="B76" s="16" t="s">
        <v>352</v>
      </c>
      <c r="C76" s="73" t="s">
        <v>445</v>
      </c>
      <c r="D76" s="74" t="s">
        <v>146</v>
      </c>
      <c r="E76" s="86" t="s">
        <v>179</v>
      </c>
      <c r="F76" s="34">
        <v>36</v>
      </c>
      <c r="G76" s="34" t="s">
        <v>100</v>
      </c>
      <c r="H76" s="34">
        <v>3.4125000000000001</v>
      </c>
      <c r="I76" s="127">
        <v>6329</v>
      </c>
      <c r="J76" s="131">
        <v>650</v>
      </c>
      <c r="K76" s="132">
        <v>2150</v>
      </c>
      <c r="L76" s="130">
        <v>1250</v>
      </c>
      <c r="M76" s="132">
        <v>4000</v>
      </c>
      <c r="N76" s="130">
        <v>6456.818181818182</v>
      </c>
      <c r="O76" s="4">
        <v>7956.818181818182</v>
      </c>
      <c r="P76" s="39"/>
      <c r="Q76" s="39"/>
      <c r="R76" s="39"/>
      <c r="S76" s="39"/>
      <c r="T76" s="39"/>
      <c r="U76" s="39"/>
      <c r="V76" s="39"/>
      <c r="W76" s="39"/>
      <c r="X76" s="39"/>
      <c r="Y76" s="39"/>
      <c r="Z76" s="39"/>
    </row>
    <row r="77" spans="1:26" s="3" customFormat="1" ht="27" customHeight="1" x14ac:dyDescent="0.35">
      <c r="A77" s="142">
        <f t="shared" ref="A77:A78" si="16">A76+1</f>
        <v>74</v>
      </c>
      <c r="B77" s="16" t="s">
        <v>352</v>
      </c>
      <c r="C77" s="73" t="s">
        <v>445</v>
      </c>
      <c r="D77" s="74" t="s">
        <v>144</v>
      </c>
      <c r="E77" s="86" t="s">
        <v>180</v>
      </c>
      <c r="F77" s="34">
        <v>46.5</v>
      </c>
      <c r="G77" s="34" t="s">
        <v>100</v>
      </c>
      <c r="H77" s="34">
        <v>5.6166666666666671</v>
      </c>
      <c r="I77" s="127">
        <v>3345</v>
      </c>
      <c r="J77" s="131">
        <v>650</v>
      </c>
      <c r="K77" s="132">
        <v>2150</v>
      </c>
      <c r="L77" s="130">
        <v>1250</v>
      </c>
      <c r="M77" s="132">
        <v>4000</v>
      </c>
      <c r="N77" s="130">
        <v>4100</v>
      </c>
      <c r="O77" s="4">
        <v>5600</v>
      </c>
      <c r="P77" s="39"/>
      <c r="Q77" s="39"/>
      <c r="R77" s="39"/>
      <c r="S77" s="39"/>
      <c r="T77" s="39"/>
      <c r="U77" s="39"/>
      <c r="V77" s="39"/>
      <c r="W77" s="39"/>
      <c r="X77" s="39"/>
      <c r="Y77" s="39"/>
      <c r="Z77" s="39"/>
    </row>
    <row r="78" spans="1:26" s="3" customFormat="1" ht="27" customHeight="1" x14ac:dyDescent="0.35">
      <c r="A78" s="142">
        <f t="shared" si="16"/>
        <v>75</v>
      </c>
      <c r="B78" s="16" t="s">
        <v>352</v>
      </c>
      <c r="C78" s="73" t="s">
        <v>445</v>
      </c>
      <c r="D78" s="74" t="s">
        <v>149</v>
      </c>
      <c r="E78" s="86" t="s">
        <v>181</v>
      </c>
      <c r="F78" s="34">
        <v>50</v>
      </c>
      <c r="G78" s="34" t="s">
        <v>100</v>
      </c>
      <c r="H78" s="34">
        <v>5</v>
      </c>
      <c r="I78" s="127">
        <v>3060</v>
      </c>
      <c r="J78" s="131">
        <v>650</v>
      </c>
      <c r="K78" s="132">
        <v>2150</v>
      </c>
      <c r="L78" s="130">
        <v>1250</v>
      </c>
      <c r="M78" s="132">
        <v>4000</v>
      </c>
      <c r="N78" s="130">
        <v>4010</v>
      </c>
      <c r="O78" s="4">
        <v>5510</v>
      </c>
      <c r="P78" s="39"/>
      <c r="Q78" s="39"/>
      <c r="R78" s="39"/>
      <c r="S78" s="39"/>
      <c r="T78" s="39"/>
      <c r="U78" s="39"/>
      <c r="V78" s="39"/>
      <c r="W78" s="39"/>
      <c r="X78" s="39"/>
      <c r="Y78" s="39"/>
      <c r="Z78" s="39"/>
    </row>
    <row r="79" spans="1:26" s="3" customFormat="1" ht="27" customHeight="1" x14ac:dyDescent="0.35">
      <c r="A79" s="142">
        <f t="shared" ref="A79:A120" si="17">A78+1</f>
        <v>76</v>
      </c>
      <c r="B79" s="16" t="s">
        <v>352</v>
      </c>
      <c r="C79" s="73" t="s">
        <v>445</v>
      </c>
      <c r="D79" s="74" t="s">
        <v>164</v>
      </c>
      <c r="E79" s="86" t="s">
        <v>182</v>
      </c>
      <c r="F79" s="34">
        <v>52.5</v>
      </c>
      <c r="G79" s="34" t="s">
        <v>100</v>
      </c>
      <c r="H79" s="34">
        <v>3.1</v>
      </c>
      <c r="I79" s="127">
        <v>3280</v>
      </c>
      <c r="J79" s="131">
        <v>650</v>
      </c>
      <c r="K79" s="132">
        <v>2150</v>
      </c>
      <c r="L79" s="130">
        <v>1250</v>
      </c>
      <c r="M79" s="132">
        <v>4000</v>
      </c>
      <c r="N79" s="130">
        <v>4333</v>
      </c>
      <c r="O79" s="4">
        <v>5833</v>
      </c>
      <c r="P79" s="39"/>
      <c r="Q79" s="39"/>
      <c r="R79" s="39"/>
      <c r="S79" s="39"/>
      <c r="T79" s="39"/>
      <c r="U79" s="39"/>
      <c r="V79" s="39"/>
      <c r="W79" s="39"/>
      <c r="X79" s="39"/>
      <c r="Y79" s="39"/>
      <c r="Z79" s="39"/>
    </row>
    <row r="80" spans="1:26" s="3" customFormat="1" ht="27" customHeight="1" x14ac:dyDescent="0.35">
      <c r="A80" s="142">
        <f t="shared" si="17"/>
        <v>77</v>
      </c>
      <c r="B80" s="16" t="s">
        <v>352</v>
      </c>
      <c r="C80" s="73" t="s">
        <v>445</v>
      </c>
      <c r="D80" s="74" t="s">
        <v>153</v>
      </c>
      <c r="E80" s="86" t="s">
        <v>183</v>
      </c>
      <c r="F80" s="34">
        <v>55.5</v>
      </c>
      <c r="G80" s="34" t="s">
        <v>100</v>
      </c>
      <c r="H80" s="34">
        <v>3.0166666666666671</v>
      </c>
      <c r="I80" s="127">
        <v>3359</v>
      </c>
      <c r="J80" s="131">
        <v>650</v>
      </c>
      <c r="K80" s="132">
        <v>2150</v>
      </c>
      <c r="L80" s="130">
        <v>1250</v>
      </c>
      <c r="M80" s="132">
        <v>4000</v>
      </c>
      <c r="N80" s="130">
        <v>4223</v>
      </c>
      <c r="O80" s="4">
        <v>5723</v>
      </c>
      <c r="P80" s="39"/>
      <c r="Q80" s="39"/>
      <c r="R80" s="39"/>
      <c r="S80" s="39"/>
      <c r="T80" s="39"/>
      <c r="U80" s="39"/>
      <c r="V80" s="39"/>
      <c r="W80" s="39"/>
      <c r="X80" s="39"/>
      <c r="Y80" s="39"/>
      <c r="Z80" s="39"/>
    </row>
    <row r="81" spans="1:35" s="3" customFormat="1" ht="27" customHeight="1" x14ac:dyDescent="0.35">
      <c r="A81" s="142">
        <f t="shared" si="17"/>
        <v>78</v>
      </c>
      <c r="B81" s="16" t="s">
        <v>352</v>
      </c>
      <c r="C81" s="73" t="s">
        <v>445</v>
      </c>
      <c r="D81" s="74" t="s">
        <v>102</v>
      </c>
      <c r="E81" s="86" t="s">
        <v>184</v>
      </c>
      <c r="F81" s="34">
        <v>59</v>
      </c>
      <c r="G81" s="34" t="s">
        <v>100</v>
      </c>
      <c r="H81" s="34">
        <v>4</v>
      </c>
      <c r="I81" s="127">
        <v>2650</v>
      </c>
      <c r="J81" s="131">
        <v>650</v>
      </c>
      <c r="K81" s="132">
        <v>2150</v>
      </c>
      <c r="L81" s="130">
        <v>1250</v>
      </c>
      <c r="M81" s="132">
        <v>4000</v>
      </c>
      <c r="N81" s="130">
        <v>3300</v>
      </c>
      <c r="O81" s="4">
        <v>4800</v>
      </c>
      <c r="P81" s="39"/>
      <c r="Q81" s="39"/>
      <c r="R81" s="39"/>
      <c r="S81" s="39"/>
      <c r="T81" s="39"/>
      <c r="U81" s="39"/>
      <c r="V81" s="39"/>
      <c r="W81" s="39"/>
      <c r="X81" s="39"/>
      <c r="Y81" s="39"/>
      <c r="Z81" s="39"/>
    </row>
    <row r="82" spans="1:35" s="3" customFormat="1" ht="27" customHeight="1" x14ac:dyDescent="0.35">
      <c r="A82" s="142">
        <f t="shared" si="17"/>
        <v>79</v>
      </c>
      <c r="B82" s="16" t="s">
        <v>352</v>
      </c>
      <c r="C82" s="73" t="s">
        <v>446</v>
      </c>
      <c r="D82" s="74" t="s">
        <v>164</v>
      </c>
      <c r="E82" s="86" t="s">
        <v>185</v>
      </c>
      <c r="F82" s="34">
        <v>88</v>
      </c>
      <c r="G82" s="34" t="s">
        <v>100</v>
      </c>
      <c r="H82" s="34">
        <v>3.2562500000000001</v>
      </c>
      <c r="I82" s="127">
        <v>4427</v>
      </c>
      <c r="J82" s="131">
        <v>650</v>
      </c>
      <c r="K82" s="132">
        <v>2150</v>
      </c>
      <c r="L82" s="130">
        <v>1250</v>
      </c>
      <c r="M82" s="132">
        <v>4000</v>
      </c>
      <c r="N82" s="130">
        <v>5601</v>
      </c>
      <c r="O82" s="4">
        <v>7101</v>
      </c>
      <c r="P82" s="39"/>
      <c r="Q82" s="39"/>
      <c r="R82" s="39"/>
      <c r="S82" s="39"/>
      <c r="T82" s="39"/>
      <c r="U82" s="39"/>
      <c r="V82" s="39"/>
      <c r="W82" s="39"/>
      <c r="X82" s="39"/>
      <c r="Y82" s="39"/>
      <c r="Z82" s="39"/>
    </row>
    <row r="83" spans="1:35" s="3" customFormat="1" ht="27" customHeight="1" x14ac:dyDescent="0.35">
      <c r="A83" s="142">
        <f t="shared" si="17"/>
        <v>80</v>
      </c>
      <c r="B83" s="16" t="s">
        <v>352</v>
      </c>
      <c r="C83" s="73" t="s">
        <v>446</v>
      </c>
      <c r="D83" s="74" t="s">
        <v>153</v>
      </c>
      <c r="E83" s="86" t="s">
        <v>186</v>
      </c>
      <c r="F83" s="34">
        <v>92</v>
      </c>
      <c r="G83" s="35" t="s">
        <v>100</v>
      </c>
      <c r="H83" s="35">
        <v>3.0208333333333335</v>
      </c>
      <c r="I83" s="127">
        <v>3745</v>
      </c>
      <c r="J83" s="131">
        <v>650</v>
      </c>
      <c r="K83" s="132">
        <v>2150</v>
      </c>
      <c r="L83" s="130">
        <v>1250</v>
      </c>
      <c r="M83" s="132">
        <v>4000</v>
      </c>
      <c r="N83" s="130">
        <v>4634</v>
      </c>
      <c r="O83" s="4">
        <v>6134</v>
      </c>
      <c r="P83" s="39"/>
    </row>
    <row r="84" spans="1:35" s="3" customFormat="1" ht="27" customHeight="1" x14ac:dyDescent="0.35">
      <c r="A84" s="142">
        <f t="shared" si="17"/>
        <v>81</v>
      </c>
      <c r="B84" s="16" t="s">
        <v>352</v>
      </c>
      <c r="C84" s="73" t="s">
        <v>446</v>
      </c>
      <c r="D84" s="74" t="s">
        <v>144</v>
      </c>
      <c r="E84" s="74" t="s">
        <v>187</v>
      </c>
      <c r="F84" s="34">
        <v>99</v>
      </c>
      <c r="G84" s="34" t="s">
        <v>100</v>
      </c>
      <c r="H84" s="34">
        <v>7.3312499999999998</v>
      </c>
      <c r="I84" s="127">
        <v>3830</v>
      </c>
      <c r="J84" s="131">
        <v>650</v>
      </c>
      <c r="K84" s="132">
        <v>2150</v>
      </c>
      <c r="L84" s="130">
        <v>1250</v>
      </c>
      <c r="M84" s="132">
        <v>4000</v>
      </c>
      <c r="N84" s="130">
        <v>5400</v>
      </c>
      <c r="O84" s="4">
        <v>6900</v>
      </c>
      <c r="P84" s="39"/>
      <c r="Q84" s="172"/>
      <c r="R84" s="172"/>
      <c r="S84" s="172"/>
      <c r="T84" s="172"/>
      <c r="U84" s="172"/>
      <c r="V84" s="172"/>
      <c r="W84" s="172"/>
      <c r="X84" s="172"/>
      <c r="Y84" s="172"/>
      <c r="Z84" s="172"/>
      <c r="AB84" s="60"/>
      <c r="AC84" s="60"/>
      <c r="AD84" s="60"/>
      <c r="AE84" s="60"/>
    </row>
    <row r="85" spans="1:35" s="3" customFormat="1" ht="27" customHeight="1" x14ac:dyDescent="0.35">
      <c r="A85" s="142">
        <f t="shared" si="17"/>
        <v>82</v>
      </c>
      <c r="B85" s="16" t="s">
        <v>352</v>
      </c>
      <c r="C85" s="73" t="s">
        <v>446</v>
      </c>
      <c r="D85" s="74" t="s">
        <v>102</v>
      </c>
      <c r="E85" s="86" t="s">
        <v>188</v>
      </c>
      <c r="F85" s="34">
        <v>100</v>
      </c>
      <c r="G85" s="34" t="s">
        <v>100</v>
      </c>
      <c r="H85" s="34">
        <v>4.6833333333333336</v>
      </c>
      <c r="I85" s="127">
        <v>3400</v>
      </c>
      <c r="J85" s="131">
        <v>650</v>
      </c>
      <c r="K85" s="132">
        <v>2150</v>
      </c>
      <c r="L85" s="130">
        <v>1250</v>
      </c>
      <c r="M85" s="132">
        <v>4000</v>
      </c>
      <c r="N85" s="130">
        <v>4270</v>
      </c>
      <c r="O85" s="4">
        <v>5770</v>
      </c>
      <c r="P85" s="39"/>
      <c r="AB85" s="60"/>
      <c r="AC85" s="60"/>
      <c r="AD85" s="60"/>
      <c r="AE85" s="60"/>
    </row>
    <row r="86" spans="1:35" s="37" customFormat="1" ht="43.5" x14ac:dyDescent="0.35">
      <c r="A86" s="142">
        <f t="shared" si="17"/>
        <v>83</v>
      </c>
      <c r="B86" s="16" t="s">
        <v>352</v>
      </c>
      <c r="C86" s="73" t="s">
        <v>447</v>
      </c>
      <c r="D86" s="74" t="s">
        <v>164</v>
      </c>
      <c r="E86" s="86" t="s">
        <v>189</v>
      </c>
      <c r="F86" s="34">
        <v>132</v>
      </c>
      <c r="G86" s="34" t="s">
        <v>100</v>
      </c>
      <c r="H86" s="34">
        <v>3.3118055555555554</v>
      </c>
      <c r="I86" s="127">
        <v>4677</v>
      </c>
      <c r="J86" s="131">
        <v>650</v>
      </c>
      <c r="K86" s="132">
        <v>2150</v>
      </c>
      <c r="L86" s="130">
        <v>1250</v>
      </c>
      <c r="M86" s="132">
        <v>4000</v>
      </c>
      <c r="N86" s="130">
        <v>5903</v>
      </c>
      <c r="O86" s="4">
        <v>7403</v>
      </c>
      <c r="P86" s="39"/>
      <c r="Q86" s="60"/>
      <c r="R86" s="60"/>
      <c r="S86" s="60"/>
      <c r="T86" s="60"/>
      <c r="U86" s="60"/>
      <c r="V86" s="60"/>
      <c r="W86" s="60"/>
      <c r="X86" s="60"/>
      <c r="Y86" s="60"/>
      <c r="Z86" s="60"/>
      <c r="AA86" s="60"/>
      <c r="AB86" s="60"/>
      <c r="AC86" s="60"/>
      <c r="AD86" s="60"/>
      <c r="AE86" s="60"/>
      <c r="AF86" s="60"/>
      <c r="AG86" s="60"/>
      <c r="AH86" s="60"/>
      <c r="AI86" s="3"/>
    </row>
    <row r="87" spans="1:35" s="60" customFormat="1" ht="43.5" x14ac:dyDescent="0.35">
      <c r="A87" s="142">
        <f t="shared" si="17"/>
        <v>84</v>
      </c>
      <c r="B87" s="16" t="s">
        <v>352</v>
      </c>
      <c r="C87" s="73" t="s">
        <v>447</v>
      </c>
      <c r="D87" s="74" t="s">
        <v>153</v>
      </c>
      <c r="E87" s="74" t="s">
        <v>190</v>
      </c>
      <c r="F87" s="34">
        <v>170</v>
      </c>
      <c r="G87" s="34" t="s">
        <v>100</v>
      </c>
      <c r="H87" s="34">
        <v>3.0583333333333336</v>
      </c>
      <c r="I87" s="127">
        <v>4697</v>
      </c>
      <c r="J87" s="131">
        <v>650</v>
      </c>
      <c r="K87" s="132">
        <v>2150</v>
      </c>
      <c r="L87" s="130">
        <v>1250</v>
      </c>
      <c r="M87" s="132">
        <v>4000</v>
      </c>
      <c r="N87" s="130">
        <v>5647</v>
      </c>
      <c r="O87" s="4">
        <v>7147</v>
      </c>
      <c r="P87" s="39"/>
    </row>
    <row r="88" spans="1:35" s="60" customFormat="1" ht="43.5" x14ac:dyDescent="0.35">
      <c r="A88" s="142">
        <f t="shared" si="17"/>
        <v>85</v>
      </c>
      <c r="B88" s="16" t="s">
        <v>352</v>
      </c>
      <c r="C88" s="73" t="s">
        <v>447</v>
      </c>
      <c r="D88" s="74" t="s">
        <v>102</v>
      </c>
      <c r="E88" s="86" t="s">
        <v>191</v>
      </c>
      <c r="F88" s="34">
        <v>200</v>
      </c>
      <c r="G88" s="34" t="s">
        <v>100</v>
      </c>
      <c r="H88" s="34">
        <v>3.8909722222222225</v>
      </c>
      <c r="I88" s="127">
        <v>3804</v>
      </c>
      <c r="J88" s="131">
        <v>650</v>
      </c>
      <c r="K88" s="132">
        <v>2150</v>
      </c>
      <c r="L88" s="130">
        <v>1250</v>
      </c>
      <c r="M88" s="132">
        <v>4000</v>
      </c>
      <c r="N88" s="130">
        <v>4800</v>
      </c>
      <c r="O88" s="4">
        <v>6300</v>
      </c>
      <c r="P88" s="39"/>
    </row>
    <row r="89" spans="1:35" s="60" customFormat="1" ht="43.5" x14ac:dyDescent="0.35">
      <c r="A89" s="142">
        <f t="shared" si="17"/>
        <v>86</v>
      </c>
      <c r="B89" s="16" t="s">
        <v>352</v>
      </c>
      <c r="C89" s="73" t="s">
        <v>447</v>
      </c>
      <c r="D89" s="74" t="s">
        <v>146</v>
      </c>
      <c r="E89" s="86" t="s">
        <v>192</v>
      </c>
      <c r="F89" s="34">
        <v>220</v>
      </c>
      <c r="G89" s="34" t="s">
        <v>100</v>
      </c>
      <c r="H89" s="34">
        <v>3.8027777777777776</v>
      </c>
      <c r="I89" s="127">
        <v>8289</v>
      </c>
      <c r="J89" s="131">
        <v>650</v>
      </c>
      <c r="K89" s="132">
        <v>2150</v>
      </c>
      <c r="L89" s="130">
        <v>1250</v>
      </c>
      <c r="M89" s="132">
        <v>4000</v>
      </c>
      <c r="N89" s="130">
        <v>8425</v>
      </c>
      <c r="O89" s="4">
        <v>9925</v>
      </c>
      <c r="P89" s="39"/>
    </row>
    <row r="90" spans="1:35" ht="29" x14ac:dyDescent="0.35">
      <c r="A90" s="142">
        <f t="shared" si="17"/>
        <v>87</v>
      </c>
      <c r="B90" s="17" t="s">
        <v>353</v>
      </c>
      <c r="C90" s="73" t="s">
        <v>445</v>
      </c>
      <c r="D90" s="74" t="s">
        <v>146</v>
      </c>
      <c r="E90" s="86" t="s">
        <v>193</v>
      </c>
      <c r="F90" s="34">
        <v>36</v>
      </c>
      <c r="G90" s="34">
        <v>4.8</v>
      </c>
      <c r="H90" s="34">
        <v>3.4125000000000001</v>
      </c>
      <c r="I90" s="127">
        <v>6658</v>
      </c>
      <c r="J90" s="131">
        <v>650</v>
      </c>
      <c r="K90" s="132">
        <v>2150</v>
      </c>
      <c r="L90" s="130">
        <v>1250</v>
      </c>
      <c r="M90" s="132">
        <v>4000</v>
      </c>
      <c r="N90" s="130">
        <v>7734</v>
      </c>
      <c r="O90" s="4">
        <v>9234</v>
      </c>
      <c r="P90" s="39"/>
      <c r="Q90" s="60"/>
      <c r="R90" s="60"/>
      <c r="S90" s="60"/>
      <c r="T90" s="60"/>
      <c r="U90" s="60"/>
      <c r="V90" s="60"/>
      <c r="W90" s="60"/>
      <c r="X90" s="60"/>
      <c r="Y90" s="60"/>
      <c r="Z90" s="60"/>
      <c r="AA90" s="60"/>
      <c r="AI90" s="60"/>
    </row>
    <row r="91" spans="1:35" ht="29" x14ac:dyDescent="0.35">
      <c r="A91" s="142">
        <f t="shared" si="17"/>
        <v>88</v>
      </c>
      <c r="B91" s="17" t="s">
        <v>353</v>
      </c>
      <c r="C91" s="73" t="s">
        <v>445</v>
      </c>
      <c r="D91" s="74" t="s">
        <v>102</v>
      </c>
      <c r="E91" s="86" t="s">
        <v>194</v>
      </c>
      <c r="F91" s="34">
        <v>37.5</v>
      </c>
      <c r="G91" s="34">
        <v>32</v>
      </c>
      <c r="H91" s="34">
        <v>4.7875000000000005</v>
      </c>
      <c r="I91" s="127">
        <v>4150</v>
      </c>
      <c r="J91" s="131">
        <v>650</v>
      </c>
      <c r="K91" s="132">
        <v>2150</v>
      </c>
      <c r="L91" s="130">
        <v>1250</v>
      </c>
      <c r="M91" s="132">
        <v>4000</v>
      </c>
      <c r="N91" s="130">
        <v>4800</v>
      </c>
      <c r="O91" s="4">
        <v>6300</v>
      </c>
      <c r="P91" s="39"/>
      <c r="Q91" s="60"/>
      <c r="R91" s="60"/>
      <c r="S91" s="60"/>
      <c r="T91" s="60"/>
      <c r="U91" s="60"/>
      <c r="V91" s="60"/>
      <c r="W91" s="60"/>
      <c r="X91" s="60"/>
      <c r="Y91" s="60"/>
      <c r="Z91" s="60"/>
      <c r="AA91" s="60"/>
      <c r="AI91" s="60"/>
    </row>
    <row r="92" spans="1:35" ht="29" x14ac:dyDescent="0.35">
      <c r="A92" s="142">
        <f t="shared" si="17"/>
        <v>89</v>
      </c>
      <c r="B92" s="17" t="s">
        <v>353</v>
      </c>
      <c r="C92" s="73" t="s">
        <v>445</v>
      </c>
      <c r="D92" s="74" t="s">
        <v>153</v>
      </c>
      <c r="E92" s="86" t="s">
        <v>195</v>
      </c>
      <c r="F92" s="34">
        <v>36</v>
      </c>
      <c r="G92" s="34">
        <v>34.299999999999997</v>
      </c>
      <c r="H92" s="34">
        <v>3</v>
      </c>
      <c r="I92" s="127">
        <v>5460</v>
      </c>
      <c r="J92" s="131">
        <v>650</v>
      </c>
      <c r="K92" s="132">
        <v>2150</v>
      </c>
      <c r="L92" s="130">
        <v>1250</v>
      </c>
      <c r="M92" s="132">
        <v>4000</v>
      </c>
      <c r="N92" s="130">
        <v>6065.2000000000007</v>
      </c>
      <c r="O92" s="4">
        <v>7565.2000000000007</v>
      </c>
      <c r="P92" s="39"/>
      <c r="Q92" s="60"/>
      <c r="R92" s="60"/>
      <c r="S92" s="60"/>
      <c r="T92" s="60"/>
      <c r="U92" s="60"/>
      <c r="V92" s="60"/>
      <c r="W92" s="60"/>
      <c r="X92" s="60"/>
      <c r="Y92" s="60"/>
      <c r="Z92" s="60"/>
      <c r="AA92" s="60"/>
      <c r="AI92" s="60"/>
    </row>
    <row r="93" spans="1:35" ht="29" x14ac:dyDescent="0.35">
      <c r="A93" s="142">
        <f t="shared" si="17"/>
        <v>90</v>
      </c>
      <c r="B93" s="17" t="s">
        <v>353</v>
      </c>
      <c r="C93" s="73" t="s">
        <v>445</v>
      </c>
      <c r="D93" s="74" t="s">
        <v>164</v>
      </c>
      <c r="E93" s="86" t="s">
        <v>196</v>
      </c>
      <c r="F93" s="34">
        <v>57</v>
      </c>
      <c r="G93" s="34">
        <v>24</v>
      </c>
      <c r="H93" s="34">
        <v>3.4583333333333335</v>
      </c>
      <c r="I93" s="127">
        <v>5278</v>
      </c>
      <c r="J93" s="131">
        <v>650</v>
      </c>
      <c r="K93" s="132">
        <v>2150</v>
      </c>
      <c r="L93" s="130">
        <v>1250</v>
      </c>
      <c r="M93" s="132">
        <v>4000</v>
      </c>
      <c r="N93" s="130">
        <v>6869</v>
      </c>
      <c r="O93" s="4">
        <v>8369</v>
      </c>
      <c r="P93" s="39"/>
      <c r="Q93" s="60"/>
      <c r="R93" s="60"/>
      <c r="S93" s="60"/>
      <c r="T93" s="60"/>
      <c r="U93" s="60"/>
      <c r="V93" s="60"/>
      <c r="W93" s="60"/>
      <c r="X93" s="60"/>
      <c r="Y93" s="60"/>
      <c r="Z93" s="60"/>
      <c r="AA93" s="60"/>
      <c r="AI93" s="60"/>
    </row>
    <row r="94" spans="1:35" ht="29" x14ac:dyDescent="0.35">
      <c r="A94" s="142">
        <f t="shared" si="17"/>
        <v>91</v>
      </c>
      <c r="B94" s="17" t="s">
        <v>353</v>
      </c>
      <c r="C94" s="73" t="s">
        <v>445</v>
      </c>
      <c r="D94" s="74" t="s">
        <v>144</v>
      </c>
      <c r="E94" s="86" t="s">
        <v>197</v>
      </c>
      <c r="F94" s="34">
        <v>58</v>
      </c>
      <c r="G94" s="34">
        <v>44</v>
      </c>
      <c r="H94" s="34">
        <v>11.8125</v>
      </c>
      <c r="I94" s="127">
        <v>5335</v>
      </c>
      <c r="J94" s="131">
        <v>650</v>
      </c>
      <c r="K94" s="132">
        <v>2150</v>
      </c>
      <c r="L94" s="130">
        <v>1250</v>
      </c>
      <c r="M94" s="132">
        <v>4000</v>
      </c>
      <c r="N94" s="130">
        <v>5746.0000000000009</v>
      </c>
      <c r="O94" s="4">
        <v>7246.0000000000009</v>
      </c>
      <c r="P94" s="39"/>
      <c r="Q94" s="60"/>
      <c r="R94" s="60"/>
      <c r="S94" s="60"/>
      <c r="T94" s="60"/>
      <c r="U94" s="60"/>
      <c r="V94" s="60"/>
      <c r="W94" s="60"/>
      <c r="X94" s="60"/>
      <c r="Y94" s="60"/>
      <c r="Z94" s="60"/>
      <c r="AA94" s="60"/>
      <c r="AI94" s="60"/>
    </row>
    <row r="95" spans="1:35" ht="29" x14ac:dyDescent="0.35">
      <c r="A95" s="142">
        <f t="shared" si="17"/>
        <v>92</v>
      </c>
      <c r="B95" s="17" t="s">
        <v>353</v>
      </c>
      <c r="C95" s="73" t="s">
        <v>446</v>
      </c>
      <c r="D95" s="74" t="s">
        <v>146</v>
      </c>
      <c r="E95" s="86" t="s">
        <v>198</v>
      </c>
      <c r="F95" s="34">
        <v>70</v>
      </c>
      <c r="G95" s="34">
        <v>42</v>
      </c>
      <c r="H95" s="34">
        <v>3.0791666666666671</v>
      </c>
      <c r="I95" s="127">
        <v>11074</v>
      </c>
      <c r="J95" s="131">
        <v>650</v>
      </c>
      <c r="K95" s="132">
        <v>2150</v>
      </c>
      <c r="L95" s="130">
        <v>1250</v>
      </c>
      <c r="M95" s="132">
        <v>4000</v>
      </c>
      <c r="N95" s="130">
        <v>12432</v>
      </c>
      <c r="O95" s="4">
        <v>13932</v>
      </c>
      <c r="P95" s="39"/>
      <c r="Q95" s="60"/>
      <c r="R95" s="60"/>
      <c r="S95" s="60"/>
      <c r="T95" s="60"/>
      <c r="U95" s="60"/>
      <c r="V95" s="60"/>
      <c r="W95" s="60"/>
      <c r="X95" s="60"/>
      <c r="Y95" s="60"/>
      <c r="Z95" s="60"/>
      <c r="AA95" s="60"/>
      <c r="AI95" s="60"/>
    </row>
    <row r="96" spans="1:35" ht="29" x14ac:dyDescent="0.35">
      <c r="A96" s="142">
        <f t="shared" si="17"/>
        <v>93</v>
      </c>
      <c r="B96" s="17" t="s">
        <v>353</v>
      </c>
      <c r="C96" s="73" t="s">
        <v>446</v>
      </c>
      <c r="D96" s="74" t="s">
        <v>102</v>
      </c>
      <c r="E96" s="86" t="s">
        <v>199</v>
      </c>
      <c r="F96" s="34">
        <v>100</v>
      </c>
      <c r="G96" s="34">
        <v>40</v>
      </c>
      <c r="H96" s="34">
        <v>5.0604166666666668</v>
      </c>
      <c r="I96" s="127">
        <v>5800</v>
      </c>
      <c r="J96" s="131">
        <v>650</v>
      </c>
      <c r="K96" s="132">
        <v>2150</v>
      </c>
      <c r="L96" s="130">
        <v>1250</v>
      </c>
      <c r="M96" s="132">
        <v>4000</v>
      </c>
      <c r="N96" s="130">
        <v>6450</v>
      </c>
      <c r="O96" s="4">
        <v>7950</v>
      </c>
      <c r="P96" s="39"/>
      <c r="Q96" s="60"/>
      <c r="R96" s="60"/>
      <c r="S96" s="60"/>
      <c r="T96" s="60"/>
      <c r="U96" s="60"/>
      <c r="V96" s="60"/>
      <c r="W96" s="60"/>
      <c r="X96" s="60"/>
      <c r="Y96" s="60"/>
      <c r="Z96" s="60"/>
      <c r="AA96" s="60"/>
      <c r="AI96" s="60"/>
    </row>
    <row r="97" spans="1:35" ht="29" x14ac:dyDescent="0.35">
      <c r="A97" s="142">
        <f t="shared" si="17"/>
        <v>94</v>
      </c>
      <c r="B97" s="17" t="s">
        <v>353</v>
      </c>
      <c r="C97" s="73" t="s">
        <v>446</v>
      </c>
      <c r="D97" s="74" t="s">
        <v>164</v>
      </c>
      <c r="E97" s="86" t="s">
        <v>200</v>
      </c>
      <c r="F97" s="34">
        <v>102</v>
      </c>
      <c r="G97" s="34">
        <v>42.9</v>
      </c>
      <c r="H97" s="34">
        <v>3.2495833333333333</v>
      </c>
      <c r="I97" s="127">
        <v>6300</v>
      </c>
      <c r="J97" s="131">
        <v>650</v>
      </c>
      <c r="K97" s="132">
        <v>2150</v>
      </c>
      <c r="L97" s="130">
        <v>1250</v>
      </c>
      <c r="M97" s="132">
        <v>4000</v>
      </c>
      <c r="N97" s="130">
        <v>8017</v>
      </c>
      <c r="O97" s="4">
        <v>9517</v>
      </c>
      <c r="P97" s="39"/>
      <c r="Q97" s="60"/>
      <c r="R97" s="60"/>
      <c r="S97" s="60"/>
      <c r="T97" s="60"/>
      <c r="U97" s="60"/>
      <c r="V97" s="60"/>
      <c r="W97" s="60"/>
      <c r="X97" s="60"/>
      <c r="Y97" s="60"/>
      <c r="Z97" s="60"/>
      <c r="AA97" s="60"/>
      <c r="AI97" s="60"/>
    </row>
    <row r="98" spans="1:35" x14ac:dyDescent="0.35">
      <c r="A98" s="142">
        <f t="shared" si="17"/>
        <v>95</v>
      </c>
      <c r="B98" s="18" t="s">
        <v>317</v>
      </c>
      <c r="C98" s="73" t="s">
        <v>445</v>
      </c>
      <c r="D98" s="74" t="s">
        <v>153</v>
      </c>
      <c r="E98" s="86" t="s">
        <v>201</v>
      </c>
      <c r="F98" s="34" t="s">
        <v>100</v>
      </c>
      <c r="G98" s="34">
        <v>34.299999999999997</v>
      </c>
      <c r="H98" s="34"/>
      <c r="I98" s="127">
        <v>2963</v>
      </c>
      <c r="J98" s="131">
        <v>650</v>
      </c>
      <c r="K98" s="132">
        <v>2150</v>
      </c>
      <c r="L98" s="130">
        <v>1250</v>
      </c>
      <c r="M98" s="132">
        <v>4000</v>
      </c>
      <c r="N98" s="130">
        <f t="shared" ref="N98:N112" si="18">I98+J98</f>
        <v>3613</v>
      </c>
      <c r="O98" s="4">
        <f t="shared" ref="O98:O112" si="19">I98+K98</f>
        <v>5113</v>
      </c>
      <c r="P98" s="39"/>
    </row>
    <row r="99" spans="1:35" x14ac:dyDescent="0.35">
      <c r="A99" s="142">
        <f t="shared" si="17"/>
        <v>96</v>
      </c>
      <c r="B99" s="18" t="s">
        <v>317</v>
      </c>
      <c r="C99" s="73" t="s">
        <v>445</v>
      </c>
      <c r="D99" s="74" t="s">
        <v>102</v>
      </c>
      <c r="E99" s="86" t="s">
        <v>202</v>
      </c>
      <c r="F99" s="34" t="s">
        <v>100</v>
      </c>
      <c r="G99" s="34">
        <v>48</v>
      </c>
      <c r="H99" s="34">
        <v>5</v>
      </c>
      <c r="I99" s="127">
        <v>2350</v>
      </c>
      <c r="J99" s="131">
        <v>650</v>
      </c>
      <c r="K99" s="132">
        <v>2150</v>
      </c>
      <c r="L99" s="130">
        <v>1250</v>
      </c>
      <c r="M99" s="132">
        <v>4000</v>
      </c>
      <c r="N99" s="130">
        <f t="shared" si="18"/>
        <v>3000</v>
      </c>
      <c r="O99" s="4">
        <f t="shared" si="19"/>
        <v>4500</v>
      </c>
      <c r="P99" s="39"/>
    </row>
    <row r="100" spans="1:35" x14ac:dyDescent="0.35">
      <c r="A100" s="142">
        <f t="shared" si="17"/>
        <v>97</v>
      </c>
      <c r="B100" s="18" t="s">
        <v>317</v>
      </c>
      <c r="C100" s="73" t="s">
        <v>446</v>
      </c>
      <c r="D100" s="74" t="s">
        <v>146</v>
      </c>
      <c r="E100" s="86" t="s">
        <v>203</v>
      </c>
      <c r="F100" s="34" t="s">
        <v>100</v>
      </c>
      <c r="G100" s="34">
        <v>64</v>
      </c>
      <c r="H100" s="34">
        <v>5</v>
      </c>
      <c r="I100" s="127">
        <v>5709</v>
      </c>
      <c r="J100" s="131">
        <v>650</v>
      </c>
      <c r="K100" s="132">
        <v>2150</v>
      </c>
      <c r="L100" s="130">
        <v>1250</v>
      </c>
      <c r="M100" s="132">
        <v>4000</v>
      </c>
      <c r="N100" s="130">
        <f t="shared" si="18"/>
        <v>6359</v>
      </c>
      <c r="O100" s="4">
        <f t="shared" si="19"/>
        <v>7859</v>
      </c>
      <c r="P100" s="39"/>
    </row>
    <row r="101" spans="1:35" s="3" customFormat="1" ht="27" customHeight="1" x14ac:dyDescent="0.35">
      <c r="A101" s="142">
        <f t="shared" si="17"/>
        <v>98</v>
      </c>
      <c r="B101" s="20" t="s">
        <v>318</v>
      </c>
      <c r="C101" s="73" t="s">
        <v>100</v>
      </c>
      <c r="D101" s="74" t="s">
        <v>204</v>
      </c>
      <c r="E101" s="86" t="s">
        <v>205</v>
      </c>
      <c r="F101" s="34" t="s">
        <v>100</v>
      </c>
      <c r="G101" s="34" t="s">
        <v>100</v>
      </c>
      <c r="H101" s="34" t="s">
        <v>100</v>
      </c>
      <c r="I101" s="127">
        <v>73</v>
      </c>
      <c r="J101" s="133">
        <v>0</v>
      </c>
      <c r="K101" s="132">
        <v>0</v>
      </c>
      <c r="L101" s="130" t="s">
        <v>101</v>
      </c>
      <c r="M101" s="132" t="s">
        <v>101</v>
      </c>
      <c r="N101" s="130">
        <f t="shared" si="18"/>
        <v>73</v>
      </c>
      <c r="O101" s="4">
        <f t="shared" si="19"/>
        <v>73</v>
      </c>
      <c r="P101" s="39"/>
      <c r="Q101" s="385"/>
      <c r="R101" s="385"/>
      <c r="S101" s="385"/>
      <c r="T101" s="385"/>
      <c r="U101" s="385"/>
      <c r="V101" s="385"/>
      <c r="W101" s="385"/>
      <c r="X101" s="385"/>
      <c r="Y101" s="385"/>
      <c r="Z101" s="385"/>
      <c r="AI101"/>
    </row>
    <row r="102" spans="1:35" s="3" customFormat="1" ht="27" customHeight="1" x14ac:dyDescent="0.35">
      <c r="A102" s="142">
        <f t="shared" si="17"/>
        <v>99</v>
      </c>
      <c r="B102" s="19" t="s">
        <v>319</v>
      </c>
      <c r="C102" s="73" t="s">
        <v>100</v>
      </c>
      <c r="D102" s="74" t="s">
        <v>206</v>
      </c>
      <c r="E102" s="86" t="s">
        <v>245</v>
      </c>
      <c r="F102" s="34" t="s">
        <v>100</v>
      </c>
      <c r="G102" s="34" t="s">
        <v>100</v>
      </c>
      <c r="H102" s="34" t="s">
        <v>100</v>
      </c>
      <c r="I102" s="127">
        <v>1595</v>
      </c>
      <c r="J102" s="131">
        <v>200</v>
      </c>
      <c r="K102" s="132">
        <v>400</v>
      </c>
      <c r="L102" s="130" t="s">
        <v>101</v>
      </c>
      <c r="M102" s="132" t="s">
        <v>101</v>
      </c>
      <c r="N102" s="130">
        <f t="shared" si="18"/>
        <v>1795</v>
      </c>
      <c r="O102" s="4">
        <f t="shared" si="19"/>
        <v>1995</v>
      </c>
      <c r="P102" s="39"/>
      <c r="Q102" s="266"/>
      <c r="R102" s="266"/>
      <c r="S102" s="266"/>
      <c r="T102" s="266"/>
      <c r="U102" s="266"/>
      <c r="V102" s="266"/>
      <c r="W102" s="266"/>
      <c r="X102" s="266"/>
      <c r="Y102" s="266"/>
      <c r="Z102" s="266"/>
    </row>
    <row r="103" spans="1:35" s="3" customFormat="1" ht="27" customHeight="1" x14ac:dyDescent="0.35">
      <c r="A103" s="142">
        <f t="shared" si="17"/>
        <v>100</v>
      </c>
      <c r="B103" s="19" t="s">
        <v>319</v>
      </c>
      <c r="C103" s="73" t="s">
        <v>100</v>
      </c>
      <c r="D103" s="74" t="s">
        <v>244</v>
      </c>
      <c r="E103" s="86" t="s">
        <v>246</v>
      </c>
      <c r="F103" s="34" t="s">
        <v>100</v>
      </c>
      <c r="G103" s="34" t="s">
        <v>100</v>
      </c>
      <c r="H103" s="34" t="s">
        <v>100</v>
      </c>
      <c r="I103" s="127">
        <v>1196.8800000000001</v>
      </c>
      <c r="J103" s="131">
        <v>200</v>
      </c>
      <c r="K103" s="132">
        <v>400</v>
      </c>
      <c r="L103" s="130" t="s">
        <v>101</v>
      </c>
      <c r="M103" s="132" t="s">
        <v>101</v>
      </c>
      <c r="N103" s="130">
        <f t="shared" si="18"/>
        <v>1396.88</v>
      </c>
      <c r="O103" s="4">
        <f t="shared" si="19"/>
        <v>1596.88</v>
      </c>
      <c r="P103" s="39"/>
      <c r="Q103" s="184"/>
      <c r="R103" s="184"/>
      <c r="S103" s="184"/>
      <c r="T103" s="184"/>
      <c r="U103" s="184"/>
      <c r="V103" s="184"/>
      <c r="W103" s="184"/>
      <c r="X103" s="184"/>
      <c r="Y103" s="184"/>
      <c r="Z103" s="184"/>
    </row>
    <row r="104" spans="1:35" s="3" customFormat="1" ht="27" customHeight="1" x14ac:dyDescent="0.35">
      <c r="A104" s="142">
        <f t="shared" si="17"/>
        <v>101</v>
      </c>
      <c r="B104" s="19" t="s">
        <v>319</v>
      </c>
      <c r="C104" s="73" t="s">
        <v>100</v>
      </c>
      <c r="D104" s="74" t="s">
        <v>206</v>
      </c>
      <c r="E104" s="86" t="s">
        <v>247</v>
      </c>
      <c r="F104" s="34" t="s">
        <v>100</v>
      </c>
      <c r="G104" s="34" t="s">
        <v>100</v>
      </c>
      <c r="H104" s="34" t="s">
        <v>100</v>
      </c>
      <c r="I104" s="127">
        <v>2250</v>
      </c>
      <c r="J104" s="131">
        <v>200</v>
      </c>
      <c r="K104" s="132">
        <v>400</v>
      </c>
      <c r="L104" s="130" t="s">
        <v>101</v>
      </c>
      <c r="M104" s="132" t="s">
        <v>101</v>
      </c>
      <c r="N104" s="130">
        <f t="shared" si="18"/>
        <v>2450</v>
      </c>
      <c r="O104" s="4">
        <f t="shared" si="19"/>
        <v>2650</v>
      </c>
      <c r="P104" s="39"/>
      <c r="Q104" s="184"/>
      <c r="R104" s="184"/>
      <c r="S104" s="184"/>
      <c r="T104" s="184"/>
      <c r="U104" s="184"/>
      <c r="V104" s="184"/>
      <c r="W104" s="184"/>
      <c r="X104" s="184"/>
      <c r="Y104" s="184"/>
      <c r="Z104" s="184"/>
    </row>
    <row r="105" spans="1:35" s="3" customFormat="1" ht="27" customHeight="1" x14ac:dyDescent="0.35">
      <c r="A105" s="142">
        <f t="shared" si="17"/>
        <v>102</v>
      </c>
      <c r="B105" s="19" t="s">
        <v>319</v>
      </c>
      <c r="C105" s="73" t="s">
        <v>100</v>
      </c>
      <c r="D105" s="74" t="s">
        <v>243</v>
      </c>
      <c r="E105" s="86" t="s">
        <v>248</v>
      </c>
      <c r="F105" s="34" t="s">
        <v>100</v>
      </c>
      <c r="G105" s="34" t="s">
        <v>100</v>
      </c>
      <c r="H105" s="34" t="s">
        <v>100</v>
      </c>
      <c r="I105" s="127">
        <v>2158.5</v>
      </c>
      <c r="J105" s="131">
        <v>200</v>
      </c>
      <c r="K105" s="132">
        <v>400</v>
      </c>
      <c r="L105" s="130" t="s">
        <v>101</v>
      </c>
      <c r="M105" s="132" t="s">
        <v>101</v>
      </c>
      <c r="N105" s="130">
        <f t="shared" si="18"/>
        <v>2358.5</v>
      </c>
      <c r="O105" s="4">
        <f t="shared" si="19"/>
        <v>2558.5</v>
      </c>
      <c r="P105" s="39"/>
      <c r="Q105" s="184"/>
      <c r="R105" s="184"/>
      <c r="S105" s="184"/>
      <c r="T105" s="184"/>
      <c r="U105" s="184"/>
      <c r="V105" s="184"/>
      <c r="W105" s="184"/>
      <c r="X105" s="184"/>
      <c r="Y105" s="184"/>
      <c r="Z105" s="184"/>
    </row>
    <row r="106" spans="1:35" s="3" customFormat="1" ht="27" customHeight="1" x14ac:dyDescent="0.35">
      <c r="A106" s="142">
        <f t="shared" si="17"/>
        <v>103</v>
      </c>
      <c r="B106" s="19" t="s">
        <v>319</v>
      </c>
      <c r="C106" s="73" t="s">
        <v>100</v>
      </c>
      <c r="D106" s="74" t="s">
        <v>244</v>
      </c>
      <c r="E106" s="86" t="s">
        <v>249</v>
      </c>
      <c r="F106" s="34" t="s">
        <v>100</v>
      </c>
      <c r="G106" s="34" t="s">
        <v>100</v>
      </c>
      <c r="H106" s="34" t="s">
        <v>100</v>
      </c>
      <c r="I106" s="127">
        <v>1696.88</v>
      </c>
      <c r="J106" s="131">
        <v>200</v>
      </c>
      <c r="K106" s="132">
        <v>400</v>
      </c>
      <c r="L106" s="130" t="s">
        <v>101</v>
      </c>
      <c r="M106" s="132" t="s">
        <v>101</v>
      </c>
      <c r="N106" s="130">
        <f t="shared" si="18"/>
        <v>1896.88</v>
      </c>
      <c r="O106" s="4">
        <f t="shared" si="19"/>
        <v>2096.88</v>
      </c>
      <c r="P106" s="39"/>
      <c r="Q106" s="184"/>
      <c r="R106" s="184"/>
      <c r="S106" s="184"/>
      <c r="T106" s="184"/>
      <c r="U106" s="184"/>
      <c r="V106" s="184"/>
      <c r="W106" s="184"/>
      <c r="X106" s="184"/>
      <c r="Y106" s="184"/>
      <c r="Z106" s="184"/>
    </row>
    <row r="107" spans="1:35" s="3" customFormat="1" ht="29" x14ac:dyDescent="0.35">
      <c r="A107" s="142">
        <f t="shared" si="17"/>
        <v>104</v>
      </c>
      <c r="B107" s="19" t="s">
        <v>319</v>
      </c>
      <c r="C107" s="73" t="s">
        <v>100</v>
      </c>
      <c r="D107" s="74" t="s">
        <v>206</v>
      </c>
      <c r="E107" s="86" t="s">
        <v>250</v>
      </c>
      <c r="F107" s="34" t="s">
        <v>100</v>
      </c>
      <c r="G107" s="34" t="s">
        <v>100</v>
      </c>
      <c r="H107" s="34" t="s">
        <v>100</v>
      </c>
      <c r="I107" s="127">
        <v>2805</v>
      </c>
      <c r="J107" s="131">
        <v>200</v>
      </c>
      <c r="K107" s="132">
        <v>400</v>
      </c>
      <c r="L107" s="130" t="s">
        <v>101</v>
      </c>
      <c r="M107" s="132" t="s">
        <v>101</v>
      </c>
      <c r="N107" s="130">
        <f t="shared" si="18"/>
        <v>3005</v>
      </c>
      <c r="O107" s="4">
        <f t="shared" si="19"/>
        <v>3205</v>
      </c>
      <c r="P107" s="39"/>
      <c r="Q107" s="184"/>
      <c r="R107" s="184"/>
      <c r="S107" s="184"/>
      <c r="T107" s="184"/>
      <c r="U107" s="184"/>
      <c r="V107" s="184"/>
      <c r="W107" s="184"/>
      <c r="X107" s="184"/>
      <c r="Y107" s="184"/>
      <c r="Z107" s="184"/>
    </row>
    <row r="108" spans="1:35" s="3" customFormat="1" ht="27" customHeight="1" x14ac:dyDescent="0.35">
      <c r="A108" s="142">
        <f t="shared" si="17"/>
        <v>105</v>
      </c>
      <c r="B108" s="19" t="s">
        <v>319</v>
      </c>
      <c r="C108" s="73" t="s">
        <v>100</v>
      </c>
      <c r="D108" s="74" t="s">
        <v>244</v>
      </c>
      <c r="E108" s="86" t="s">
        <v>252</v>
      </c>
      <c r="F108" s="34" t="s">
        <v>100</v>
      </c>
      <c r="G108" s="34" t="s">
        <v>100</v>
      </c>
      <c r="H108" s="34" t="s">
        <v>100</v>
      </c>
      <c r="I108" s="127">
        <v>1117.8800000000001</v>
      </c>
      <c r="J108" s="131">
        <v>200</v>
      </c>
      <c r="K108" s="132">
        <v>400</v>
      </c>
      <c r="L108" s="130" t="s">
        <v>101</v>
      </c>
      <c r="M108" s="132" t="s">
        <v>101</v>
      </c>
      <c r="N108" s="130">
        <f t="shared" si="18"/>
        <v>1317.88</v>
      </c>
      <c r="O108" s="4">
        <f t="shared" si="19"/>
        <v>1517.88</v>
      </c>
      <c r="P108" s="39"/>
      <c r="Q108" s="184"/>
      <c r="R108" s="184"/>
      <c r="S108" s="184"/>
      <c r="T108" s="184"/>
      <c r="U108" s="184"/>
      <c r="V108" s="184"/>
      <c r="W108" s="184"/>
      <c r="X108" s="184"/>
      <c r="Y108" s="184"/>
      <c r="Z108" s="184"/>
    </row>
    <row r="109" spans="1:35" s="3" customFormat="1" ht="27" customHeight="1" x14ac:dyDescent="0.35">
      <c r="A109" s="142">
        <f t="shared" si="17"/>
        <v>106</v>
      </c>
      <c r="B109" s="19" t="s">
        <v>319</v>
      </c>
      <c r="C109" s="73" t="s">
        <v>100</v>
      </c>
      <c r="D109" s="74" t="s">
        <v>207</v>
      </c>
      <c r="E109" s="86" t="s">
        <v>253</v>
      </c>
      <c r="F109" s="34" t="s">
        <v>100</v>
      </c>
      <c r="G109" s="34" t="s">
        <v>100</v>
      </c>
      <c r="H109" s="34" t="s">
        <v>100</v>
      </c>
      <c r="I109" s="127">
        <v>531</v>
      </c>
      <c r="J109" s="131">
        <v>200</v>
      </c>
      <c r="K109" s="132">
        <v>400</v>
      </c>
      <c r="L109" s="130" t="s">
        <v>101</v>
      </c>
      <c r="M109" s="132" t="s">
        <v>101</v>
      </c>
      <c r="N109" s="130">
        <f t="shared" si="18"/>
        <v>731</v>
      </c>
      <c r="O109" s="4">
        <f t="shared" si="19"/>
        <v>931</v>
      </c>
      <c r="P109" s="39"/>
      <c r="Q109" s="172"/>
      <c r="R109" s="172"/>
      <c r="S109" s="172"/>
      <c r="T109" s="172"/>
      <c r="U109" s="172"/>
      <c r="V109" s="172"/>
      <c r="W109" s="172"/>
      <c r="X109" s="172"/>
      <c r="Y109" s="172"/>
      <c r="Z109" s="172"/>
    </row>
    <row r="110" spans="1:35" s="3" customFormat="1" ht="27" customHeight="1" x14ac:dyDescent="0.35">
      <c r="A110" s="142">
        <f t="shared" si="17"/>
        <v>107</v>
      </c>
      <c r="B110" s="19" t="s">
        <v>319</v>
      </c>
      <c r="C110" s="73" t="s">
        <v>100</v>
      </c>
      <c r="D110" s="74" t="s">
        <v>204</v>
      </c>
      <c r="E110" s="86" t="s">
        <v>254</v>
      </c>
      <c r="F110" s="34" t="s">
        <v>100</v>
      </c>
      <c r="G110" s="34" t="s">
        <v>100</v>
      </c>
      <c r="H110" s="34" t="s">
        <v>100</v>
      </c>
      <c r="I110" s="127">
        <v>1077.27</v>
      </c>
      <c r="J110" s="131">
        <v>200</v>
      </c>
      <c r="K110" s="132">
        <v>400</v>
      </c>
      <c r="L110" s="130" t="s">
        <v>101</v>
      </c>
      <c r="M110" s="132" t="s">
        <v>101</v>
      </c>
      <c r="N110" s="130">
        <f t="shared" si="18"/>
        <v>1277.27</v>
      </c>
      <c r="O110" s="4">
        <f t="shared" si="19"/>
        <v>1477.27</v>
      </c>
      <c r="P110" s="39"/>
      <c r="Q110" s="266"/>
      <c r="R110" s="266"/>
      <c r="S110" s="266"/>
      <c r="T110" s="266"/>
      <c r="U110" s="266"/>
      <c r="V110" s="266"/>
      <c r="W110" s="266"/>
      <c r="X110" s="266"/>
      <c r="Y110" s="266"/>
      <c r="Z110" s="266"/>
    </row>
    <row r="111" spans="1:35" s="3" customFormat="1" ht="27" customHeight="1" x14ac:dyDescent="0.35">
      <c r="A111" s="142">
        <f t="shared" si="17"/>
        <v>108</v>
      </c>
      <c r="B111" s="19" t="s">
        <v>319</v>
      </c>
      <c r="C111" s="73" t="s">
        <v>100</v>
      </c>
      <c r="D111" s="74" t="s">
        <v>102</v>
      </c>
      <c r="E111" s="86" t="s">
        <v>255</v>
      </c>
      <c r="F111" s="34" t="s">
        <v>100</v>
      </c>
      <c r="G111" s="34" t="s">
        <v>100</v>
      </c>
      <c r="H111" s="34" t="s">
        <v>100</v>
      </c>
      <c r="I111" s="127">
        <v>460.1</v>
      </c>
      <c r="J111" s="131">
        <v>200</v>
      </c>
      <c r="K111" s="132">
        <v>400</v>
      </c>
      <c r="L111" s="130" t="s">
        <v>101</v>
      </c>
      <c r="M111" s="132" t="s">
        <v>101</v>
      </c>
      <c r="N111" s="130">
        <f t="shared" si="18"/>
        <v>660.1</v>
      </c>
      <c r="O111" s="4">
        <f t="shared" si="19"/>
        <v>860.1</v>
      </c>
      <c r="P111" s="39"/>
      <c r="Q111" s="172"/>
      <c r="R111" s="172"/>
      <c r="S111" s="172"/>
      <c r="T111" s="172"/>
      <c r="U111" s="172"/>
      <c r="V111" s="172"/>
      <c r="W111" s="172"/>
      <c r="X111" s="172"/>
      <c r="Y111" s="172"/>
      <c r="Z111" s="172"/>
    </row>
    <row r="112" spans="1:35" s="3" customFormat="1" ht="27" customHeight="1" x14ac:dyDescent="0.35">
      <c r="A112" s="142">
        <f t="shared" si="17"/>
        <v>109</v>
      </c>
      <c r="B112" s="19" t="s">
        <v>319</v>
      </c>
      <c r="C112" s="73" t="s">
        <v>100</v>
      </c>
      <c r="D112" s="74" t="s">
        <v>206</v>
      </c>
      <c r="E112" s="86" t="s">
        <v>256</v>
      </c>
      <c r="F112" s="34" t="s">
        <v>100</v>
      </c>
      <c r="G112" s="34" t="s">
        <v>100</v>
      </c>
      <c r="H112" s="34" t="s">
        <v>100</v>
      </c>
      <c r="I112" s="127">
        <v>1210</v>
      </c>
      <c r="J112" s="131">
        <v>200</v>
      </c>
      <c r="K112" s="132">
        <v>400</v>
      </c>
      <c r="L112" s="130" t="s">
        <v>101</v>
      </c>
      <c r="M112" s="132" t="s">
        <v>101</v>
      </c>
      <c r="N112" s="130">
        <f t="shared" si="18"/>
        <v>1410</v>
      </c>
      <c r="O112" s="4">
        <f t="shared" si="19"/>
        <v>1610</v>
      </c>
      <c r="P112" s="39"/>
      <c r="Q112" s="266"/>
      <c r="R112" s="266"/>
      <c r="S112" s="266"/>
      <c r="T112" s="266"/>
      <c r="U112" s="266"/>
      <c r="V112" s="266"/>
      <c r="W112" s="266"/>
      <c r="X112" s="266"/>
      <c r="Y112" s="266"/>
      <c r="Z112" s="266"/>
    </row>
    <row r="113" spans="1:30" s="3" customFormat="1" ht="27" customHeight="1" x14ac:dyDescent="0.35">
      <c r="A113" s="142">
        <f t="shared" si="17"/>
        <v>110</v>
      </c>
      <c r="B113" s="19" t="s">
        <v>432</v>
      </c>
      <c r="C113" s="73" t="s">
        <v>430</v>
      </c>
      <c r="D113" s="74" t="s">
        <v>149</v>
      </c>
      <c r="E113" s="86" t="s">
        <v>431</v>
      </c>
      <c r="F113" s="34">
        <v>5.4</v>
      </c>
      <c r="G113" s="34"/>
      <c r="H113" s="34" t="s">
        <v>100</v>
      </c>
      <c r="I113" s="127">
        <v>2393</v>
      </c>
      <c r="J113" s="131">
        <v>0</v>
      </c>
      <c r="K113" s="132">
        <v>0</v>
      </c>
      <c r="L113" s="130" t="s">
        <v>101</v>
      </c>
      <c r="M113" s="132" t="s">
        <v>101</v>
      </c>
      <c r="N113" s="130">
        <v>2393</v>
      </c>
      <c r="O113" s="4">
        <v>2393</v>
      </c>
      <c r="P113" s="39"/>
      <c r="Q113" s="245"/>
      <c r="R113" s="245"/>
      <c r="S113" s="245"/>
      <c r="T113" s="245"/>
      <c r="U113" s="245"/>
      <c r="V113" s="245"/>
      <c r="W113" s="245"/>
      <c r="X113" s="245"/>
      <c r="Y113" s="245"/>
      <c r="Z113" s="245"/>
    </row>
    <row r="114" spans="1:30" s="3" customFormat="1" ht="27" customHeight="1" x14ac:dyDescent="0.35">
      <c r="A114" s="142">
        <f t="shared" si="17"/>
        <v>111</v>
      </c>
      <c r="B114" s="21" t="s">
        <v>321</v>
      </c>
      <c r="C114" s="73" t="s">
        <v>208</v>
      </c>
      <c r="D114" s="74" t="s">
        <v>209</v>
      </c>
      <c r="E114" s="86" t="s">
        <v>210</v>
      </c>
      <c r="F114" s="34">
        <v>1.5</v>
      </c>
      <c r="G114" s="34" t="s">
        <v>100</v>
      </c>
      <c r="H114" s="34">
        <v>1.4166666666666667</v>
      </c>
      <c r="I114" s="127">
        <v>49</v>
      </c>
      <c r="J114" s="133">
        <v>0</v>
      </c>
      <c r="K114" s="132">
        <v>0</v>
      </c>
      <c r="L114" s="130" t="s">
        <v>101</v>
      </c>
      <c r="M114" s="132" t="s">
        <v>101</v>
      </c>
      <c r="N114" s="134">
        <v>49</v>
      </c>
      <c r="O114" s="34">
        <v>49</v>
      </c>
      <c r="P114" s="39"/>
      <c r="Q114" s="172"/>
      <c r="R114" s="172"/>
      <c r="S114" s="172"/>
      <c r="T114" s="172"/>
      <c r="U114" s="172"/>
      <c r="V114" s="172"/>
      <c r="W114" s="172"/>
      <c r="X114" s="172"/>
      <c r="Y114" s="172"/>
      <c r="Z114" s="172"/>
    </row>
    <row r="115" spans="1:30" s="3" customFormat="1" ht="27" customHeight="1" x14ac:dyDescent="0.35">
      <c r="A115" s="142">
        <f t="shared" si="17"/>
        <v>112</v>
      </c>
      <c r="B115" s="21" t="s">
        <v>321</v>
      </c>
      <c r="C115" s="73" t="s">
        <v>208</v>
      </c>
      <c r="D115" s="74" t="s">
        <v>211</v>
      </c>
      <c r="E115" s="86" t="s">
        <v>212</v>
      </c>
      <c r="F115" s="34">
        <v>1.6</v>
      </c>
      <c r="G115" s="34" t="s">
        <v>100</v>
      </c>
      <c r="H115" s="34">
        <v>1.25</v>
      </c>
      <c r="I115" s="127">
        <v>45.6</v>
      </c>
      <c r="J115" s="133">
        <v>0</v>
      </c>
      <c r="K115" s="132">
        <v>0</v>
      </c>
      <c r="L115" s="130" t="s">
        <v>101</v>
      </c>
      <c r="M115" s="132" t="s">
        <v>101</v>
      </c>
      <c r="N115" s="127">
        <v>45.6</v>
      </c>
      <c r="O115" s="4">
        <v>45.6</v>
      </c>
      <c r="P115" s="39"/>
      <c r="Q115" s="183"/>
      <c r="R115" s="183"/>
      <c r="S115" s="183"/>
      <c r="T115" s="183"/>
      <c r="U115" s="183"/>
      <c r="V115" s="183"/>
      <c r="W115" s="183"/>
      <c r="X115" s="183"/>
      <c r="Y115" s="183"/>
      <c r="Z115" s="183"/>
    </row>
    <row r="116" spans="1:30" s="3" customFormat="1" ht="27" customHeight="1" x14ac:dyDescent="0.35">
      <c r="A116" s="142">
        <f t="shared" si="17"/>
        <v>113</v>
      </c>
      <c r="B116" s="21" t="s">
        <v>321</v>
      </c>
      <c r="C116" s="73" t="s">
        <v>208</v>
      </c>
      <c r="D116" s="74" t="s">
        <v>213</v>
      </c>
      <c r="E116" s="86" t="s">
        <v>214</v>
      </c>
      <c r="F116" s="34">
        <v>1.7</v>
      </c>
      <c r="G116" s="34" t="s">
        <v>100</v>
      </c>
      <c r="H116" s="34">
        <v>1.4041666666666668</v>
      </c>
      <c r="I116" s="127">
        <v>39</v>
      </c>
      <c r="J116" s="133">
        <v>0</v>
      </c>
      <c r="K116" s="132">
        <v>0</v>
      </c>
      <c r="L116" s="130" t="s">
        <v>101</v>
      </c>
      <c r="M116" s="132" t="s">
        <v>101</v>
      </c>
      <c r="N116" s="127">
        <v>39</v>
      </c>
      <c r="O116" s="4">
        <v>39</v>
      </c>
      <c r="P116" s="39"/>
      <c r="Q116" s="183"/>
      <c r="R116" s="183"/>
      <c r="S116" s="183"/>
      <c r="T116" s="183"/>
      <c r="U116" s="183"/>
      <c r="V116" s="183"/>
      <c r="W116" s="183"/>
      <c r="X116" s="183"/>
      <c r="Y116" s="183"/>
      <c r="Z116" s="183"/>
    </row>
    <row r="117" spans="1:30" s="3" customFormat="1" ht="27" customHeight="1" x14ac:dyDescent="0.35">
      <c r="A117" s="142">
        <f t="shared" si="17"/>
        <v>114</v>
      </c>
      <c r="B117" s="21" t="s">
        <v>321</v>
      </c>
      <c r="C117" s="73" t="s">
        <v>208</v>
      </c>
      <c r="D117" s="74" t="s">
        <v>394</v>
      </c>
      <c r="E117" s="86" t="s">
        <v>395</v>
      </c>
      <c r="F117" s="34">
        <v>1.5</v>
      </c>
      <c r="G117" s="34" t="s">
        <v>100</v>
      </c>
      <c r="H117" s="34">
        <v>1.4</v>
      </c>
      <c r="I117" s="127">
        <v>36</v>
      </c>
      <c r="J117" s="133">
        <v>0</v>
      </c>
      <c r="K117" s="132">
        <v>0</v>
      </c>
      <c r="L117" s="130" t="s">
        <v>101</v>
      </c>
      <c r="M117" s="132" t="s">
        <v>101</v>
      </c>
      <c r="N117" s="127">
        <v>36</v>
      </c>
      <c r="O117" s="4">
        <v>36</v>
      </c>
      <c r="P117" s="39"/>
      <c r="Q117" s="183"/>
      <c r="R117" s="183"/>
      <c r="S117" s="183"/>
      <c r="T117" s="183"/>
      <c r="U117" s="183"/>
      <c r="V117" s="183"/>
      <c r="W117" s="183"/>
      <c r="X117" s="183"/>
      <c r="Y117" s="183"/>
      <c r="Z117" s="183"/>
    </row>
    <row r="118" spans="1:30" s="3" customFormat="1" ht="27" customHeight="1" x14ac:dyDescent="0.35">
      <c r="A118" s="142">
        <f t="shared" si="17"/>
        <v>115</v>
      </c>
      <c r="B118" s="21" t="s">
        <v>321</v>
      </c>
      <c r="C118" s="73" t="s">
        <v>208</v>
      </c>
      <c r="D118" s="74" t="s">
        <v>146</v>
      </c>
      <c r="E118" s="86" t="s">
        <v>221</v>
      </c>
      <c r="F118" s="34">
        <v>1</v>
      </c>
      <c r="G118" s="34" t="s">
        <v>100</v>
      </c>
      <c r="H118" s="34">
        <v>1.3</v>
      </c>
      <c r="I118" s="127">
        <v>162.43</v>
      </c>
      <c r="J118" s="133">
        <v>0</v>
      </c>
      <c r="K118" s="132">
        <v>0</v>
      </c>
      <c r="L118" s="130" t="s">
        <v>101</v>
      </c>
      <c r="M118" s="132" t="s">
        <v>101</v>
      </c>
      <c r="N118" s="127">
        <v>162.43</v>
      </c>
      <c r="O118" s="4">
        <v>162.43</v>
      </c>
      <c r="P118" s="39"/>
      <c r="Q118" s="183"/>
      <c r="R118" s="183"/>
      <c r="S118" s="183"/>
      <c r="T118" s="183"/>
      <c r="U118" s="183"/>
      <c r="V118" s="183"/>
      <c r="W118" s="183"/>
      <c r="X118" s="183"/>
      <c r="Y118" s="183"/>
      <c r="Z118" s="183"/>
    </row>
    <row r="119" spans="1:30" s="3" customFormat="1" ht="27" customHeight="1" x14ac:dyDescent="0.35">
      <c r="A119" s="142">
        <f t="shared" si="17"/>
        <v>116</v>
      </c>
      <c r="B119" s="22" t="s">
        <v>65</v>
      </c>
      <c r="C119" s="73" t="s">
        <v>222</v>
      </c>
      <c r="D119" s="74" t="s">
        <v>213</v>
      </c>
      <c r="E119" s="86" t="s">
        <v>215</v>
      </c>
      <c r="F119" s="34">
        <v>15.4</v>
      </c>
      <c r="G119" s="34" t="s">
        <v>100</v>
      </c>
      <c r="H119" s="34">
        <f>(106+(9/60))/24</f>
        <v>4.4229166666666666</v>
      </c>
      <c r="I119" s="127">
        <v>258</v>
      </c>
      <c r="J119" s="133">
        <v>0</v>
      </c>
      <c r="K119" s="132">
        <v>0</v>
      </c>
      <c r="L119" s="130" t="s">
        <v>101</v>
      </c>
      <c r="M119" s="132" t="s">
        <v>101</v>
      </c>
      <c r="N119" s="130">
        <f t="shared" ref="N119" si="20">I119+J119</f>
        <v>258</v>
      </c>
      <c r="O119" s="4">
        <f t="shared" ref="O119" si="21">I119+K119</f>
        <v>258</v>
      </c>
      <c r="P119" s="39"/>
      <c r="Q119" s="39"/>
      <c r="R119" s="39"/>
      <c r="S119" s="39"/>
      <c r="T119" s="39"/>
      <c r="U119" s="39"/>
      <c r="V119" s="39"/>
      <c r="W119" s="39"/>
      <c r="X119" s="39"/>
      <c r="Y119" s="39"/>
      <c r="Z119" s="39"/>
    </row>
    <row r="120" spans="1:30" s="3" customFormat="1" ht="27" customHeight="1" x14ac:dyDescent="0.35">
      <c r="A120" s="142">
        <f t="shared" si="17"/>
        <v>117</v>
      </c>
      <c r="B120" s="87" t="s">
        <v>66</v>
      </c>
      <c r="C120" s="73" t="s">
        <v>100</v>
      </c>
      <c r="D120" s="73" t="s">
        <v>216</v>
      </c>
      <c r="E120" s="74" t="s">
        <v>396</v>
      </c>
      <c r="F120" s="34" t="s">
        <v>100</v>
      </c>
      <c r="G120" s="34" t="s">
        <v>100</v>
      </c>
      <c r="H120" s="34" t="s">
        <v>100</v>
      </c>
      <c r="I120" s="128">
        <v>110</v>
      </c>
      <c r="J120" s="133">
        <v>0</v>
      </c>
      <c r="K120" s="132">
        <v>0</v>
      </c>
      <c r="L120" s="130" t="s">
        <v>101</v>
      </c>
      <c r="M120" s="132" t="s">
        <v>101</v>
      </c>
      <c r="N120" s="130">
        <v>110</v>
      </c>
      <c r="O120" s="4">
        <v>110</v>
      </c>
      <c r="P120" s="39"/>
      <c r="Q120" s="39"/>
      <c r="R120" s="39"/>
      <c r="S120" s="39"/>
      <c r="T120" s="39"/>
      <c r="U120" s="39"/>
      <c r="V120" s="39"/>
      <c r="W120" s="39"/>
      <c r="X120" s="39"/>
      <c r="Y120" s="39"/>
      <c r="Z120" s="39"/>
    </row>
    <row r="121" spans="1:30" s="3" customFormat="1" ht="27" customHeight="1" x14ac:dyDescent="0.35">
      <c r="A121" s="142">
        <f t="shared" ref="A121:A159" si="22">A120+1</f>
        <v>118</v>
      </c>
      <c r="B121" s="87" t="s">
        <v>66</v>
      </c>
      <c r="C121" s="73" t="s">
        <v>100</v>
      </c>
      <c r="D121" s="73" t="s">
        <v>102</v>
      </c>
      <c r="E121" s="74" t="s">
        <v>397</v>
      </c>
      <c r="F121" s="34" t="s">
        <v>100</v>
      </c>
      <c r="G121" s="34" t="s">
        <v>100</v>
      </c>
      <c r="H121" s="34" t="s">
        <v>100</v>
      </c>
      <c r="I121" s="128">
        <v>112</v>
      </c>
      <c r="J121" s="133">
        <v>0</v>
      </c>
      <c r="K121" s="132">
        <v>0</v>
      </c>
      <c r="L121" s="130" t="s">
        <v>101</v>
      </c>
      <c r="M121" s="132" t="s">
        <v>101</v>
      </c>
      <c r="N121" s="130">
        <v>112</v>
      </c>
      <c r="O121" s="4">
        <v>112</v>
      </c>
      <c r="P121" s="39"/>
      <c r="Q121" s="39"/>
      <c r="R121" s="39"/>
      <c r="S121" s="39"/>
      <c r="T121" s="39"/>
      <c r="U121" s="39"/>
      <c r="V121" s="39"/>
      <c r="W121" s="39"/>
      <c r="X121" s="39"/>
      <c r="Y121" s="39"/>
      <c r="Z121" s="39"/>
    </row>
    <row r="122" spans="1:30" s="3" customFormat="1" ht="27" customHeight="1" x14ac:dyDescent="0.35">
      <c r="A122" s="142">
        <f t="shared" si="22"/>
        <v>119</v>
      </c>
      <c r="B122" s="181" t="s">
        <v>67</v>
      </c>
      <c r="C122" s="73" t="s">
        <v>223</v>
      </c>
      <c r="D122" s="74" t="s">
        <v>209</v>
      </c>
      <c r="E122" s="74" t="s">
        <v>226</v>
      </c>
      <c r="F122" s="34" t="s">
        <v>100</v>
      </c>
      <c r="G122" s="73" t="s">
        <v>223</v>
      </c>
      <c r="H122" s="34" t="s">
        <v>100</v>
      </c>
      <c r="I122" s="128">
        <v>0.87</v>
      </c>
      <c r="J122" s="133">
        <v>0</v>
      </c>
      <c r="K122" s="132">
        <v>0</v>
      </c>
      <c r="L122" s="130" t="s">
        <v>101</v>
      </c>
      <c r="M122" s="132" t="s">
        <v>101</v>
      </c>
      <c r="N122" s="128">
        <v>0.87</v>
      </c>
      <c r="O122" s="34">
        <v>0.87</v>
      </c>
      <c r="P122" s="39"/>
      <c r="Q122" s="39"/>
      <c r="R122" s="39"/>
      <c r="S122" s="39"/>
      <c r="T122" s="39"/>
      <c r="U122" s="39"/>
      <c r="V122" s="39"/>
      <c r="W122" s="39"/>
      <c r="X122" s="39"/>
      <c r="Y122" s="39"/>
      <c r="Z122" s="39"/>
      <c r="AB122"/>
      <c r="AC122"/>
      <c r="AD122"/>
    </row>
    <row r="123" spans="1:30" s="3" customFormat="1" ht="27" customHeight="1" x14ac:dyDescent="0.35">
      <c r="A123" s="142">
        <f t="shared" si="22"/>
        <v>120</v>
      </c>
      <c r="B123" s="181" t="s">
        <v>67</v>
      </c>
      <c r="C123" s="73" t="s">
        <v>223</v>
      </c>
      <c r="D123" s="74" t="s">
        <v>217</v>
      </c>
      <c r="E123" s="74" t="s">
        <v>227</v>
      </c>
      <c r="F123" s="34" t="s">
        <v>100</v>
      </c>
      <c r="G123" s="73" t="s">
        <v>223</v>
      </c>
      <c r="H123" s="34" t="s">
        <v>100</v>
      </c>
      <c r="I123" s="128">
        <v>0.3</v>
      </c>
      <c r="J123" s="133">
        <v>0</v>
      </c>
      <c r="K123" s="132">
        <v>0</v>
      </c>
      <c r="L123" s="130" t="s">
        <v>101</v>
      </c>
      <c r="M123" s="132" t="s">
        <v>101</v>
      </c>
      <c r="N123" s="128">
        <v>0.3</v>
      </c>
      <c r="O123" s="34">
        <v>0.3</v>
      </c>
      <c r="P123" s="39"/>
      <c r="Q123" s="39"/>
      <c r="R123" s="39"/>
      <c r="S123" s="39"/>
      <c r="T123" s="39"/>
      <c r="U123" s="39"/>
      <c r="V123" s="39"/>
      <c r="W123" s="39"/>
      <c r="X123" s="39"/>
      <c r="Y123" s="39"/>
      <c r="Z123" s="39"/>
      <c r="AB123"/>
      <c r="AC123"/>
      <c r="AD123"/>
    </row>
    <row r="124" spans="1:30" s="3" customFormat="1" ht="27" customHeight="1" x14ac:dyDescent="0.35">
      <c r="A124" s="142">
        <f t="shared" si="22"/>
        <v>121</v>
      </c>
      <c r="B124" s="181" t="s">
        <v>67</v>
      </c>
      <c r="C124" s="73" t="s">
        <v>223</v>
      </c>
      <c r="D124" s="74" t="s">
        <v>218</v>
      </c>
      <c r="E124" s="74" t="s">
        <v>228</v>
      </c>
      <c r="F124" s="34" t="s">
        <v>100</v>
      </c>
      <c r="G124" s="73" t="s">
        <v>223</v>
      </c>
      <c r="H124" s="34" t="s">
        <v>100</v>
      </c>
      <c r="I124" s="128">
        <v>0.3</v>
      </c>
      <c r="J124" s="133">
        <v>0</v>
      </c>
      <c r="K124" s="132">
        <v>0</v>
      </c>
      <c r="L124" s="130" t="s">
        <v>101</v>
      </c>
      <c r="M124" s="132" t="s">
        <v>101</v>
      </c>
      <c r="N124" s="128">
        <v>0.3</v>
      </c>
      <c r="O124" s="34">
        <v>0.3</v>
      </c>
      <c r="P124" s="39"/>
      <c r="Q124" s="39"/>
      <c r="R124" s="39"/>
      <c r="S124" s="39"/>
      <c r="T124" s="39"/>
      <c r="U124" s="39"/>
      <c r="V124" s="39"/>
      <c r="W124" s="39"/>
      <c r="X124" s="39"/>
      <c r="Y124" s="39"/>
      <c r="Z124" s="39"/>
      <c r="AB124"/>
      <c r="AC124"/>
      <c r="AD124"/>
    </row>
    <row r="125" spans="1:30" s="3" customFormat="1" ht="27" customHeight="1" x14ac:dyDescent="0.35">
      <c r="A125" s="142">
        <f t="shared" si="22"/>
        <v>122</v>
      </c>
      <c r="B125" s="181" t="s">
        <v>67</v>
      </c>
      <c r="C125" s="73" t="s">
        <v>223</v>
      </c>
      <c r="D125" s="74" t="s">
        <v>219</v>
      </c>
      <c r="E125" s="74" t="s">
        <v>229</v>
      </c>
      <c r="F125" s="34" t="s">
        <v>100</v>
      </c>
      <c r="G125" s="73" t="s">
        <v>223</v>
      </c>
      <c r="H125" s="34" t="s">
        <v>100</v>
      </c>
      <c r="I125" s="128">
        <v>0.2</v>
      </c>
      <c r="J125" s="133">
        <v>0</v>
      </c>
      <c r="K125" s="132">
        <v>0</v>
      </c>
      <c r="L125" s="130" t="s">
        <v>101</v>
      </c>
      <c r="M125" s="132" t="s">
        <v>101</v>
      </c>
      <c r="N125" s="128">
        <v>0.2</v>
      </c>
      <c r="O125" s="34">
        <v>0.2</v>
      </c>
      <c r="P125" s="39"/>
      <c r="Q125" s="39"/>
      <c r="R125" s="39"/>
      <c r="S125" s="39"/>
      <c r="T125" s="39"/>
      <c r="U125" s="39"/>
      <c r="V125" s="39"/>
      <c r="W125" s="39"/>
      <c r="X125" s="39"/>
      <c r="Y125" s="39"/>
      <c r="Z125" s="39"/>
      <c r="AB125"/>
      <c r="AC125"/>
      <c r="AD125"/>
    </row>
    <row r="126" spans="1:30" s="3" customFormat="1" ht="27" customHeight="1" x14ac:dyDescent="0.35">
      <c r="A126" s="142">
        <f t="shared" si="22"/>
        <v>123</v>
      </c>
      <c r="B126" s="181" t="s">
        <v>67</v>
      </c>
      <c r="C126" s="73" t="s">
        <v>223</v>
      </c>
      <c r="D126" s="74" t="s">
        <v>220</v>
      </c>
      <c r="E126" s="74" t="s">
        <v>267</v>
      </c>
      <c r="F126" s="34" t="s">
        <v>100</v>
      </c>
      <c r="G126" s="73" t="s">
        <v>223</v>
      </c>
      <c r="H126" s="34" t="s">
        <v>100</v>
      </c>
      <c r="I126" s="128">
        <v>46</v>
      </c>
      <c r="J126" s="133">
        <v>0</v>
      </c>
      <c r="K126" s="132">
        <v>0</v>
      </c>
      <c r="L126" s="130" t="s">
        <v>101</v>
      </c>
      <c r="M126" s="132" t="s">
        <v>101</v>
      </c>
      <c r="N126" s="128">
        <v>53.801169590643276</v>
      </c>
      <c r="O126" s="34">
        <v>53.801169590643276</v>
      </c>
      <c r="P126" s="39"/>
      <c r="Q126" s="39"/>
      <c r="R126" s="39"/>
      <c r="S126" s="39"/>
      <c r="T126" s="39"/>
      <c r="U126" s="39"/>
      <c r="V126" s="39"/>
      <c r="W126" s="39"/>
      <c r="X126" s="39"/>
      <c r="Y126" s="39"/>
      <c r="Z126" s="39"/>
      <c r="AB126"/>
      <c r="AC126"/>
      <c r="AD126"/>
    </row>
    <row r="127" spans="1:30" s="3" customFormat="1" ht="27" customHeight="1" x14ac:dyDescent="0.35">
      <c r="A127" s="142">
        <f t="shared" si="22"/>
        <v>124</v>
      </c>
      <c r="B127" s="181" t="s">
        <v>67</v>
      </c>
      <c r="C127" s="73" t="s">
        <v>224</v>
      </c>
      <c r="D127" s="74" t="s">
        <v>209</v>
      </c>
      <c r="E127" s="74" t="s">
        <v>230</v>
      </c>
      <c r="F127" s="34" t="s">
        <v>100</v>
      </c>
      <c r="G127" s="73" t="s">
        <v>224</v>
      </c>
      <c r="H127" s="34" t="s">
        <v>100</v>
      </c>
      <c r="I127" s="128">
        <v>0.87</v>
      </c>
      <c r="J127" s="133">
        <v>0</v>
      </c>
      <c r="K127" s="132">
        <v>0</v>
      </c>
      <c r="L127" s="130" t="s">
        <v>101</v>
      </c>
      <c r="M127" s="132" t="s">
        <v>101</v>
      </c>
      <c r="N127" s="128">
        <v>0.87</v>
      </c>
      <c r="O127" s="34">
        <v>0.87</v>
      </c>
      <c r="P127" s="39"/>
      <c r="Q127" s="39"/>
      <c r="R127" s="39"/>
      <c r="S127" s="39"/>
      <c r="T127" s="39"/>
      <c r="U127" s="39"/>
      <c r="V127" s="39"/>
      <c r="W127" s="39"/>
      <c r="X127" s="39"/>
      <c r="Y127" s="39"/>
      <c r="Z127" s="39"/>
      <c r="AB127"/>
      <c r="AC127"/>
      <c r="AD127"/>
    </row>
    <row r="128" spans="1:30" s="3" customFormat="1" ht="27" customHeight="1" x14ac:dyDescent="0.35">
      <c r="A128" s="142">
        <f t="shared" si="22"/>
        <v>125</v>
      </c>
      <c r="B128" s="181" t="s">
        <v>67</v>
      </c>
      <c r="C128" s="73" t="s">
        <v>224</v>
      </c>
      <c r="D128" s="74" t="s">
        <v>217</v>
      </c>
      <c r="E128" s="74" t="s">
        <v>231</v>
      </c>
      <c r="F128" s="34" t="s">
        <v>100</v>
      </c>
      <c r="G128" s="73" t="s">
        <v>224</v>
      </c>
      <c r="H128" s="34" t="s">
        <v>100</v>
      </c>
      <c r="I128" s="128">
        <v>0.31</v>
      </c>
      <c r="J128" s="133">
        <v>0</v>
      </c>
      <c r="K128" s="132">
        <v>0</v>
      </c>
      <c r="L128" s="130" t="s">
        <v>101</v>
      </c>
      <c r="M128" s="132" t="s">
        <v>101</v>
      </c>
      <c r="N128" s="128">
        <v>0.31</v>
      </c>
      <c r="O128" s="34">
        <v>0.31</v>
      </c>
      <c r="P128" s="39"/>
      <c r="Q128" s="39"/>
      <c r="R128" s="39"/>
      <c r="S128" s="39"/>
      <c r="T128" s="39"/>
      <c r="U128" s="39"/>
      <c r="V128" s="39"/>
      <c r="W128" s="39"/>
      <c r="X128" s="39"/>
      <c r="Y128" s="39"/>
      <c r="Z128" s="39"/>
      <c r="AB128"/>
      <c r="AC128"/>
      <c r="AD128"/>
    </row>
    <row r="129" spans="1:35" s="3" customFormat="1" ht="27" customHeight="1" x14ac:dyDescent="0.35">
      <c r="A129" s="142">
        <f t="shared" si="22"/>
        <v>126</v>
      </c>
      <c r="B129" s="181" t="s">
        <v>67</v>
      </c>
      <c r="C129" s="73" t="s">
        <v>224</v>
      </c>
      <c r="D129" s="74" t="s">
        <v>218</v>
      </c>
      <c r="E129" s="74" t="s">
        <v>232</v>
      </c>
      <c r="F129" s="34" t="s">
        <v>100</v>
      </c>
      <c r="G129" s="73" t="s">
        <v>224</v>
      </c>
      <c r="H129" s="34" t="s">
        <v>100</v>
      </c>
      <c r="I129" s="128">
        <v>0.3</v>
      </c>
      <c r="J129" s="133">
        <v>0</v>
      </c>
      <c r="K129" s="132">
        <v>0</v>
      </c>
      <c r="L129" s="130" t="s">
        <v>101</v>
      </c>
      <c r="M129" s="132" t="s">
        <v>101</v>
      </c>
      <c r="N129" s="128">
        <v>0.3</v>
      </c>
      <c r="O129" s="34">
        <v>0.3</v>
      </c>
      <c r="P129" s="39"/>
      <c r="Q129" s="39"/>
      <c r="R129" s="39"/>
      <c r="S129" s="39"/>
      <c r="T129" s="39"/>
      <c r="U129" s="39"/>
      <c r="V129" s="39"/>
      <c r="W129" s="39"/>
      <c r="X129" s="39"/>
      <c r="Y129" s="39"/>
      <c r="Z129" s="39"/>
      <c r="AB129"/>
      <c r="AC129"/>
      <c r="AD129"/>
    </row>
    <row r="130" spans="1:35" s="3" customFormat="1" ht="27" customHeight="1" x14ac:dyDescent="0.35">
      <c r="A130" s="142">
        <f t="shared" si="22"/>
        <v>127</v>
      </c>
      <c r="B130" s="181" t="s">
        <v>67</v>
      </c>
      <c r="C130" s="73" t="s">
        <v>224</v>
      </c>
      <c r="D130" s="74" t="s">
        <v>219</v>
      </c>
      <c r="E130" s="74" t="s">
        <v>233</v>
      </c>
      <c r="F130" s="34" t="s">
        <v>100</v>
      </c>
      <c r="G130" s="73" t="s">
        <v>224</v>
      </c>
      <c r="H130" s="34" t="s">
        <v>100</v>
      </c>
      <c r="I130" s="128">
        <v>0.2</v>
      </c>
      <c r="J130" s="133">
        <v>0</v>
      </c>
      <c r="K130" s="132">
        <v>0</v>
      </c>
      <c r="L130" s="130" t="s">
        <v>101</v>
      </c>
      <c r="M130" s="132" t="s">
        <v>101</v>
      </c>
      <c r="N130" s="128">
        <v>0.2</v>
      </c>
      <c r="O130" s="34">
        <v>0.2</v>
      </c>
      <c r="P130" s="39"/>
      <c r="Q130" s="39"/>
      <c r="R130" s="39"/>
      <c r="S130" s="39"/>
      <c r="T130" s="39"/>
      <c r="U130" s="39"/>
      <c r="V130" s="39"/>
      <c r="W130" s="39"/>
      <c r="X130" s="39"/>
      <c r="Y130" s="39"/>
      <c r="Z130" s="39"/>
      <c r="AB130"/>
      <c r="AC130"/>
      <c r="AD130"/>
    </row>
    <row r="131" spans="1:35" s="3" customFormat="1" ht="27" customHeight="1" x14ac:dyDescent="0.35">
      <c r="A131" s="142">
        <f t="shared" si="22"/>
        <v>128</v>
      </c>
      <c r="B131" s="181" t="s">
        <v>67</v>
      </c>
      <c r="C131" s="73" t="s">
        <v>225</v>
      </c>
      <c r="D131" s="74" t="s">
        <v>209</v>
      </c>
      <c r="E131" s="74" t="s">
        <v>234</v>
      </c>
      <c r="F131" s="34" t="s">
        <v>100</v>
      </c>
      <c r="G131" s="73" t="s">
        <v>225</v>
      </c>
      <c r="H131" s="34" t="s">
        <v>100</v>
      </c>
      <c r="I131" s="128">
        <v>1.23</v>
      </c>
      <c r="J131" s="133">
        <v>0</v>
      </c>
      <c r="K131" s="132">
        <v>0</v>
      </c>
      <c r="L131" s="130" t="s">
        <v>101</v>
      </c>
      <c r="M131" s="132" t="s">
        <v>101</v>
      </c>
      <c r="N131" s="128">
        <v>1.23</v>
      </c>
      <c r="O131" s="34">
        <v>1.23</v>
      </c>
      <c r="P131" s="39"/>
      <c r="Q131" s="39"/>
      <c r="R131" s="39"/>
      <c r="S131" s="39"/>
      <c r="T131" s="39"/>
      <c r="U131" s="39"/>
      <c r="V131" s="39"/>
      <c r="W131" s="39"/>
      <c r="X131" s="39"/>
      <c r="Y131" s="39"/>
      <c r="Z131" s="39"/>
      <c r="AB131"/>
      <c r="AC131"/>
      <c r="AD131"/>
    </row>
    <row r="132" spans="1:35" s="3" customFormat="1" ht="27" customHeight="1" x14ac:dyDescent="0.35">
      <c r="A132" s="142">
        <f t="shared" si="22"/>
        <v>129</v>
      </c>
      <c r="B132" s="181" t="s">
        <v>67</v>
      </c>
      <c r="C132" s="73" t="s">
        <v>225</v>
      </c>
      <c r="D132" s="74" t="s">
        <v>217</v>
      </c>
      <c r="E132" s="74" t="s">
        <v>235</v>
      </c>
      <c r="F132" s="34" t="s">
        <v>100</v>
      </c>
      <c r="G132" s="73" t="s">
        <v>225</v>
      </c>
      <c r="H132" s="34" t="s">
        <v>100</v>
      </c>
      <c r="I132" s="128">
        <v>0.42</v>
      </c>
      <c r="J132" s="133">
        <v>0</v>
      </c>
      <c r="K132" s="132">
        <v>0</v>
      </c>
      <c r="L132" s="130" t="s">
        <v>101</v>
      </c>
      <c r="M132" s="132" t="s">
        <v>101</v>
      </c>
      <c r="N132" s="128">
        <v>0.42</v>
      </c>
      <c r="O132" s="34">
        <v>0.42</v>
      </c>
      <c r="P132" s="39"/>
      <c r="Q132" s="39"/>
      <c r="R132" s="39"/>
      <c r="S132" s="39"/>
      <c r="T132" s="39"/>
      <c r="U132" s="39"/>
      <c r="V132" s="39"/>
      <c r="W132" s="39"/>
      <c r="X132" s="39"/>
      <c r="Y132" s="39"/>
      <c r="Z132" s="39"/>
      <c r="AB132"/>
      <c r="AC132"/>
      <c r="AD132"/>
    </row>
    <row r="133" spans="1:35" s="3" customFormat="1" ht="26.25" customHeight="1" x14ac:dyDescent="0.35">
      <c r="A133" s="142">
        <f t="shared" si="22"/>
        <v>130</v>
      </c>
      <c r="B133" s="181" t="s">
        <v>67</v>
      </c>
      <c r="C133" s="73" t="s">
        <v>225</v>
      </c>
      <c r="D133" s="74" t="s">
        <v>218</v>
      </c>
      <c r="E133" s="74" t="s">
        <v>236</v>
      </c>
      <c r="F133" s="34" t="s">
        <v>100</v>
      </c>
      <c r="G133" s="73" t="s">
        <v>225</v>
      </c>
      <c r="H133" s="34" t="s">
        <v>100</v>
      </c>
      <c r="I133" s="128">
        <v>0.49</v>
      </c>
      <c r="J133" s="133">
        <v>0</v>
      </c>
      <c r="K133" s="132">
        <v>0</v>
      </c>
      <c r="L133" s="130" t="s">
        <v>101</v>
      </c>
      <c r="M133" s="132" t="s">
        <v>101</v>
      </c>
      <c r="N133" s="128">
        <v>0.49</v>
      </c>
      <c r="O133" s="34">
        <v>0.49</v>
      </c>
      <c r="P133" s="39"/>
      <c r="Q133" s="39"/>
      <c r="R133" s="39"/>
      <c r="S133" s="39"/>
      <c r="T133" s="39"/>
      <c r="U133" s="39"/>
      <c r="V133" s="39"/>
      <c r="W133" s="39"/>
      <c r="X133" s="39"/>
      <c r="Y133" s="39"/>
      <c r="Z133" s="39"/>
      <c r="AB133"/>
      <c r="AC133"/>
      <c r="AD133"/>
    </row>
    <row r="134" spans="1:35" s="3" customFormat="1" ht="26.25" customHeight="1" x14ac:dyDescent="0.35">
      <c r="A134" s="142">
        <f t="shared" si="22"/>
        <v>131</v>
      </c>
      <c r="B134" s="181" t="s">
        <v>67</v>
      </c>
      <c r="C134" s="73" t="s">
        <v>225</v>
      </c>
      <c r="D134" s="74" t="s">
        <v>219</v>
      </c>
      <c r="E134" s="74" t="s">
        <v>237</v>
      </c>
      <c r="F134" s="34" t="s">
        <v>100</v>
      </c>
      <c r="G134" s="73" t="s">
        <v>225</v>
      </c>
      <c r="H134" s="34" t="s">
        <v>100</v>
      </c>
      <c r="I134" s="128">
        <v>0.3</v>
      </c>
      <c r="J134" s="133">
        <v>0</v>
      </c>
      <c r="K134" s="132">
        <v>0</v>
      </c>
      <c r="L134" s="130" t="s">
        <v>101</v>
      </c>
      <c r="M134" s="132" t="s">
        <v>101</v>
      </c>
      <c r="N134" s="128">
        <v>0.3</v>
      </c>
      <c r="O134" s="34">
        <v>0.3</v>
      </c>
      <c r="P134" s="39"/>
      <c r="Q134" s="39"/>
      <c r="R134" s="39"/>
      <c r="S134" s="39"/>
      <c r="T134" s="39"/>
      <c r="U134" s="39"/>
      <c r="V134" s="39"/>
      <c r="W134" s="39"/>
      <c r="X134" s="39"/>
      <c r="Y134" s="39"/>
      <c r="Z134" s="39"/>
      <c r="AB134"/>
      <c r="AC134"/>
      <c r="AD134"/>
    </row>
    <row r="135" spans="1:35" s="3" customFormat="1" ht="26.25" customHeight="1" x14ac:dyDescent="0.35">
      <c r="A135" s="142">
        <f t="shared" si="22"/>
        <v>132</v>
      </c>
      <c r="B135" s="181" t="s">
        <v>67</v>
      </c>
      <c r="C135" s="73" t="s">
        <v>225</v>
      </c>
      <c r="D135" s="74" t="s">
        <v>220</v>
      </c>
      <c r="E135" s="74" t="s">
        <v>238</v>
      </c>
      <c r="F135" s="34" t="s">
        <v>100</v>
      </c>
      <c r="G135" s="73" t="s">
        <v>225</v>
      </c>
      <c r="H135" s="34" t="s">
        <v>100</v>
      </c>
      <c r="I135" s="128">
        <v>34</v>
      </c>
      <c r="J135" s="133">
        <v>0</v>
      </c>
      <c r="K135" s="132">
        <v>0</v>
      </c>
      <c r="L135" s="130" t="s">
        <v>101</v>
      </c>
      <c r="M135" s="132" t="s">
        <v>101</v>
      </c>
      <c r="N135" s="128">
        <v>39.76608187134503</v>
      </c>
      <c r="O135" s="34">
        <v>39.76608187134503</v>
      </c>
      <c r="P135" s="39"/>
      <c r="Q135" s="39"/>
      <c r="R135" s="39"/>
      <c r="S135" s="39"/>
      <c r="T135" s="39"/>
      <c r="U135" s="39"/>
      <c r="V135" s="39"/>
      <c r="W135" s="39"/>
      <c r="X135" s="39"/>
      <c r="Y135" s="39"/>
      <c r="Z135" s="39"/>
      <c r="AB135"/>
      <c r="AC135"/>
      <c r="AD135"/>
    </row>
    <row r="136" spans="1:35" s="3" customFormat="1" ht="46.5" customHeight="1" x14ac:dyDescent="0.35">
      <c r="A136" s="142">
        <f t="shared" si="22"/>
        <v>133</v>
      </c>
      <c r="B136" s="118" t="s">
        <v>68</v>
      </c>
      <c r="C136" s="73" t="s">
        <v>100</v>
      </c>
      <c r="D136" s="74" t="s">
        <v>146</v>
      </c>
      <c r="E136" s="74" t="s">
        <v>398</v>
      </c>
      <c r="F136" s="34" t="s">
        <v>100</v>
      </c>
      <c r="G136" s="34" t="s">
        <v>100</v>
      </c>
      <c r="H136" s="34" t="s">
        <v>100</v>
      </c>
      <c r="I136" s="128">
        <v>362.28</v>
      </c>
      <c r="J136" s="133">
        <v>0</v>
      </c>
      <c r="K136" s="132">
        <v>0</v>
      </c>
      <c r="L136" s="130" t="s">
        <v>101</v>
      </c>
      <c r="M136" s="132" t="s">
        <v>101</v>
      </c>
      <c r="N136" s="134" t="s">
        <v>100</v>
      </c>
      <c r="O136" s="34" t="s">
        <v>100</v>
      </c>
      <c r="P136" s="39"/>
      <c r="Q136" s="39"/>
      <c r="R136" s="39"/>
      <c r="S136" s="39"/>
      <c r="T136" s="39"/>
      <c r="U136" s="39"/>
      <c r="V136" s="39"/>
      <c r="W136" s="39"/>
      <c r="X136" s="39"/>
      <c r="Y136" s="39"/>
      <c r="Z136" s="39"/>
      <c r="AB136"/>
      <c r="AC136"/>
      <c r="AD136"/>
    </row>
    <row r="137" spans="1:35" ht="29" x14ac:dyDescent="0.35">
      <c r="A137" s="142">
        <f t="shared" si="22"/>
        <v>134</v>
      </c>
      <c r="B137" s="118" t="s">
        <v>68</v>
      </c>
      <c r="C137" s="73" t="s">
        <v>100</v>
      </c>
      <c r="D137" s="74" t="s">
        <v>149</v>
      </c>
      <c r="E137" s="74" t="s">
        <v>399</v>
      </c>
      <c r="F137" s="34" t="s">
        <v>100</v>
      </c>
      <c r="G137" s="34" t="s">
        <v>100</v>
      </c>
      <c r="H137" s="34" t="s">
        <v>100</v>
      </c>
      <c r="I137" s="128">
        <v>538.5</v>
      </c>
      <c r="J137" s="133">
        <v>0</v>
      </c>
      <c r="K137" s="132">
        <v>0</v>
      </c>
      <c r="L137" s="130" t="s">
        <v>101</v>
      </c>
      <c r="M137" s="132" t="s">
        <v>101</v>
      </c>
      <c r="N137" s="134" t="s">
        <v>100</v>
      </c>
      <c r="O137" s="34" t="s">
        <v>100</v>
      </c>
      <c r="P137" s="39"/>
      <c r="AI137" s="3"/>
    </row>
    <row r="138" spans="1:35" ht="29" x14ac:dyDescent="0.35">
      <c r="A138" s="142">
        <f t="shared" si="22"/>
        <v>135</v>
      </c>
      <c r="B138" s="118" t="s">
        <v>68</v>
      </c>
      <c r="C138" s="73" t="s">
        <v>100</v>
      </c>
      <c r="D138" s="74" t="s">
        <v>144</v>
      </c>
      <c r="E138" s="74" t="s">
        <v>400</v>
      </c>
      <c r="F138" s="34" t="s">
        <v>100</v>
      </c>
      <c r="G138" s="34" t="s">
        <v>100</v>
      </c>
      <c r="H138" s="34" t="s">
        <v>100</v>
      </c>
      <c r="I138" s="128">
        <v>205</v>
      </c>
      <c r="J138" s="133">
        <v>0</v>
      </c>
      <c r="K138" s="132">
        <v>0</v>
      </c>
      <c r="L138" s="130" t="s">
        <v>101</v>
      </c>
      <c r="M138" s="132" t="s">
        <v>101</v>
      </c>
      <c r="N138" s="134" t="s">
        <v>100</v>
      </c>
      <c r="O138" s="34" t="s">
        <v>100</v>
      </c>
      <c r="P138" s="39"/>
    </row>
    <row r="139" spans="1:35" ht="29" x14ac:dyDescent="0.35">
      <c r="A139" s="142">
        <f t="shared" si="22"/>
        <v>136</v>
      </c>
      <c r="B139" s="118" t="s">
        <v>68</v>
      </c>
      <c r="C139" s="73" t="s">
        <v>100</v>
      </c>
      <c r="D139" s="74" t="s">
        <v>153</v>
      </c>
      <c r="E139" s="74" t="s">
        <v>401</v>
      </c>
      <c r="F139" s="34" t="s">
        <v>100</v>
      </c>
      <c r="G139" s="34" t="s">
        <v>100</v>
      </c>
      <c r="H139" s="34" t="s">
        <v>100</v>
      </c>
      <c r="I139" s="128">
        <v>151</v>
      </c>
      <c r="J139" s="133">
        <v>0</v>
      </c>
      <c r="K139" s="132">
        <v>0</v>
      </c>
      <c r="L139" s="130" t="s">
        <v>101</v>
      </c>
      <c r="M139" s="132" t="s">
        <v>101</v>
      </c>
      <c r="N139" s="134" t="s">
        <v>100</v>
      </c>
      <c r="O139" s="34" t="s">
        <v>100</v>
      </c>
      <c r="P139" s="39"/>
    </row>
    <row r="140" spans="1:35" ht="29" x14ac:dyDescent="0.35">
      <c r="A140" s="142">
        <f t="shared" si="22"/>
        <v>137</v>
      </c>
      <c r="B140" s="118" t="s">
        <v>68</v>
      </c>
      <c r="C140" s="73" t="s">
        <v>100</v>
      </c>
      <c r="D140" s="74" t="s">
        <v>102</v>
      </c>
      <c r="E140" s="74" t="s">
        <v>402</v>
      </c>
      <c r="F140" s="34" t="s">
        <v>100</v>
      </c>
      <c r="G140" s="34" t="s">
        <v>100</v>
      </c>
      <c r="H140" s="34" t="s">
        <v>100</v>
      </c>
      <c r="I140" s="128">
        <v>180</v>
      </c>
      <c r="J140" s="133">
        <v>0</v>
      </c>
      <c r="K140" s="132">
        <v>0</v>
      </c>
      <c r="L140" s="130" t="s">
        <v>101</v>
      </c>
      <c r="M140" s="132" t="s">
        <v>101</v>
      </c>
      <c r="N140" s="134" t="s">
        <v>100</v>
      </c>
      <c r="O140" s="34" t="s">
        <v>100</v>
      </c>
      <c r="P140" s="39"/>
    </row>
    <row r="141" spans="1:35" ht="29" x14ac:dyDescent="0.35">
      <c r="A141" s="142">
        <f t="shared" si="22"/>
        <v>138</v>
      </c>
      <c r="B141" s="118" t="s">
        <v>68</v>
      </c>
      <c r="C141" s="73" t="s">
        <v>100</v>
      </c>
      <c r="D141" s="74" t="s">
        <v>144</v>
      </c>
      <c r="E141" s="74" t="s">
        <v>403</v>
      </c>
      <c r="F141" s="34" t="s">
        <v>100</v>
      </c>
      <c r="G141" s="34" t="s">
        <v>100</v>
      </c>
      <c r="H141" s="34" t="s">
        <v>100</v>
      </c>
      <c r="I141" s="128">
        <v>205</v>
      </c>
      <c r="J141" s="133">
        <v>0</v>
      </c>
      <c r="K141" s="132">
        <v>0</v>
      </c>
      <c r="L141" s="130" t="s">
        <v>101</v>
      </c>
      <c r="M141" s="132" t="s">
        <v>101</v>
      </c>
      <c r="N141" s="134" t="s">
        <v>100</v>
      </c>
      <c r="O141" s="34" t="s">
        <v>100</v>
      </c>
      <c r="P141" s="39"/>
    </row>
    <row r="142" spans="1:35" ht="29" x14ac:dyDescent="0.35">
      <c r="A142" s="142">
        <f t="shared" si="22"/>
        <v>139</v>
      </c>
      <c r="B142" s="118" t="s">
        <v>68</v>
      </c>
      <c r="C142" s="73" t="s">
        <v>100</v>
      </c>
      <c r="D142" s="74" t="s">
        <v>146</v>
      </c>
      <c r="E142" s="74" t="s">
        <v>404</v>
      </c>
      <c r="F142" s="34" t="s">
        <v>100</v>
      </c>
      <c r="G142" s="34" t="s">
        <v>100</v>
      </c>
      <c r="H142" s="34" t="s">
        <v>100</v>
      </c>
      <c r="I142" s="128">
        <v>346.58</v>
      </c>
      <c r="J142" s="133">
        <v>0</v>
      </c>
      <c r="K142" s="132">
        <v>0</v>
      </c>
      <c r="L142" s="130" t="s">
        <v>101</v>
      </c>
      <c r="M142" s="132" t="s">
        <v>101</v>
      </c>
      <c r="N142" s="134" t="s">
        <v>100</v>
      </c>
      <c r="O142" s="34" t="s">
        <v>100</v>
      </c>
      <c r="P142" s="39"/>
    </row>
    <row r="143" spans="1:35" ht="29" x14ac:dyDescent="0.35">
      <c r="A143" s="142">
        <f t="shared" si="22"/>
        <v>140</v>
      </c>
      <c r="B143" s="118" t="s">
        <v>68</v>
      </c>
      <c r="C143" s="73" t="s">
        <v>100</v>
      </c>
      <c r="D143" s="74" t="s">
        <v>153</v>
      </c>
      <c r="E143" s="74" t="s">
        <v>405</v>
      </c>
      <c r="F143" s="34" t="s">
        <v>100</v>
      </c>
      <c r="G143" s="34" t="s">
        <v>100</v>
      </c>
      <c r="H143" s="34" t="s">
        <v>100</v>
      </c>
      <c r="I143" s="128">
        <v>1211</v>
      </c>
      <c r="J143" s="133">
        <v>0</v>
      </c>
      <c r="K143" s="132">
        <v>0</v>
      </c>
      <c r="L143" s="130" t="s">
        <v>101</v>
      </c>
      <c r="M143" s="132" t="s">
        <v>101</v>
      </c>
      <c r="N143" s="134" t="s">
        <v>100</v>
      </c>
      <c r="O143" s="34" t="s">
        <v>100</v>
      </c>
      <c r="P143" s="39"/>
    </row>
    <row r="144" spans="1:35" ht="29" x14ac:dyDescent="0.35">
      <c r="A144" s="142">
        <f t="shared" si="22"/>
        <v>141</v>
      </c>
      <c r="B144" s="118" t="s">
        <v>68</v>
      </c>
      <c r="C144" s="73" t="s">
        <v>100</v>
      </c>
      <c r="D144" s="74" t="s">
        <v>153</v>
      </c>
      <c r="E144" s="74" t="s">
        <v>406</v>
      </c>
      <c r="F144" s="34" t="s">
        <v>100</v>
      </c>
      <c r="G144" s="34" t="s">
        <v>100</v>
      </c>
      <c r="H144" s="34" t="s">
        <v>100</v>
      </c>
      <c r="I144" s="128">
        <v>151</v>
      </c>
      <c r="J144" s="133">
        <v>0</v>
      </c>
      <c r="K144" s="132">
        <v>0</v>
      </c>
      <c r="L144" s="130" t="s">
        <v>101</v>
      </c>
      <c r="M144" s="132" t="s">
        <v>101</v>
      </c>
      <c r="N144" s="134" t="s">
        <v>100</v>
      </c>
      <c r="O144" s="34" t="s">
        <v>100</v>
      </c>
      <c r="P144" s="39"/>
    </row>
    <row r="145" spans="1:16" ht="29" x14ac:dyDescent="0.35">
      <c r="A145" s="142">
        <f t="shared" si="22"/>
        <v>142</v>
      </c>
      <c r="B145" s="118" t="s">
        <v>68</v>
      </c>
      <c r="C145" s="73" t="s">
        <v>100</v>
      </c>
      <c r="D145" s="74" t="s">
        <v>144</v>
      </c>
      <c r="E145" s="74" t="s">
        <v>407</v>
      </c>
      <c r="F145" s="34" t="s">
        <v>100</v>
      </c>
      <c r="G145" s="34" t="s">
        <v>100</v>
      </c>
      <c r="H145" s="34" t="s">
        <v>100</v>
      </c>
      <c r="I145" s="128">
        <v>205</v>
      </c>
      <c r="J145" s="133">
        <v>0</v>
      </c>
      <c r="K145" s="132">
        <v>0</v>
      </c>
      <c r="L145" s="130" t="s">
        <v>101</v>
      </c>
      <c r="M145" s="132" t="s">
        <v>101</v>
      </c>
      <c r="N145" s="134" t="s">
        <v>100</v>
      </c>
      <c r="O145" s="34" t="s">
        <v>100</v>
      </c>
      <c r="P145" s="39"/>
    </row>
    <row r="146" spans="1:16" ht="29" x14ac:dyDescent="0.35">
      <c r="A146" s="142">
        <f t="shared" si="22"/>
        <v>143</v>
      </c>
      <c r="B146" s="118" t="s">
        <v>68</v>
      </c>
      <c r="C146" s="73" t="s">
        <v>100</v>
      </c>
      <c r="D146" s="74" t="s">
        <v>102</v>
      </c>
      <c r="E146" s="74" t="s">
        <v>408</v>
      </c>
      <c r="F146" s="34" t="s">
        <v>100</v>
      </c>
      <c r="G146" s="34" t="s">
        <v>100</v>
      </c>
      <c r="H146" s="34" t="s">
        <v>100</v>
      </c>
      <c r="I146" s="128">
        <v>275</v>
      </c>
      <c r="J146" s="133">
        <v>0</v>
      </c>
      <c r="K146" s="132">
        <v>0</v>
      </c>
      <c r="L146" s="130" t="s">
        <v>101</v>
      </c>
      <c r="M146" s="132" t="s">
        <v>101</v>
      </c>
      <c r="N146" s="134" t="s">
        <v>100</v>
      </c>
      <c r="O146" s="34" t="s">
        <v>100</v>
      </c>
      <c r="P146" s="39"/>
    </row>
    <row r="147" spans="1:16" ht="29" x14ac:dyDescent="0.35">
      <c r="A147" s="142">
        <f t="shared" si="22"/>
        <v>144</v>
      </c>
      <c r="B147" s="118" t="s">
        <v>68</v>
      </c>
      <c r="C147" s="73" t="s">
        <v>100</v>
      </c>
      <c r="D147" s="74" t="s">
        <v>153</v>
      </c>
      <c r="E147" s="74" t="s">
        <v>409</v>
      </c>
      <c r="F147" s="34" t="s">
        <v>100</v>
      </c>
      <c r="G147" s="34" t="s">
        <v>100</v>
      </c>
      <c r="H147" s="34" t="s">
        <v>100</v>
      </c>
      <c r="I147" s="128">
        <v>159</v>
      </c>
      <c r="J147" s="133">
        <v>0</v>
      </c>
      <c r="K147" s="132">
        <v>0</v>
      </c>
      <c r="L147" s="130" t="s">
        <v>101</v>
      </c>
      <c r="M147" s="132" t="s">
        <v>101</v>
      </c>
      <c r="N147" s="134" t="s">
        <v>100</v>
      </c>
      <c r="O147" s="34" t="s">
        <v>100</v>
      </c>
      <c r="P147" s="39"/>
    </row>
    <row r="148" spans="1:16" ht="29" x14ac:dyDescent="0.35">
      <c r="A148" s="142">
        <f t="shared" si="22"/>
        <v>145</v>
      </c>
      <c r="B148" s="118" t="s">
        <v>68</v>
      </c>
      <c r="C148" s="73" t="s">
        <v>100</v>
      </c>
      <c r="D148" s="74" t="s">
        <v>164</v>
      </c>
      <c r="E148" s="74" t="s">
        <v>410</v>
      </c>
      <c r="F148" s="34" t="s">
        <v>100</v>
      </c>
      <c r="G148" s="34" t="s">
        <v>100</v>
      </c>
      <c r="H148" s="34" t="s">
        <v>100</v>
      </c>
      <c r="I148" s="128">
        <v>250</v>
      </c>
      <c r="J148" s="133">
        <v>0</v>
      </c>
      <c r="K148" s="132">
        <v>0</v>
      </c>
      <c r="L148" s="130" t="s">
        <v>101</v>
      </c>
      <c r="M148" s="132" t="s">
        <v>101</v>
      </c>
      <c r="N148" s="134" t="s">
        <v>100</v>
      </c>
      <c r="O148" s="34" t="s">
        <v>100</v>
      </c>
      <c r="P148" s="39"/>
    </row>
    <row r="149" spans="1:16" ht="29" x14ac:dyDescent="0.35">
      <c r="A149" s="142">
        <f t="shared" si="22"/>
        <v>146</v>
      </c>
      <c r="B149" s="118" t="s">
        <v>68</v>
      </c>
      <c r="C149" s="73" t="s">
        <v>100</v>
      </c>
      <c r="D149" s="74" t="s">
        <v>102</v>
      </c>
      <c r="E149" s="74" t="s">
        <v>411</v>
      </c>
      <c r="F149" s="34" t="s">
        <v>100</v>
      </c>
      <c r="G149" s="34" t="s">
        <v>100</v>
      </c>
      <c r="H149" s="34" t="s">
        <v>100</v>
      </c>
      <c r="I149" s="128">
        <v>180</v>
      </c>
      <c r="J149" s="133">
        <v>0</v>
      </c>
      <c r="K149" s="132">
        <v>0</v>
      </c>
      <c r="L149" s="130" t="s">
        <v>101</v>
      </c>
      <c r="M149" s="132" t="s">
        <v>101</v>
      </c>
      <c r="N149" s="134" t="s">
        <v>100</v>
      </c>
      <c r="O149" s="34" t="s">
        <v>100</v>
      </c>
      <c r="P149" s="39"/>
    </row>
    <row r="150" spans="1:16" ht="29" x14ac:dyDescent="0.35">
      <c r="A150" s="142">
        <f t="shared" si="22"/>
        <v>147</v>
      </c>
      <c r="B150" s="118" t="s">
        <v>68</v>
      </c>
      <c r="C150" s="73" t="s">
        <v>100</v>
      </c>
      <c r="D150" s="74" t="s">
        <v>144</v>
      </c>
      <c r="E150" s="74" t="s">
        <v>412</v>
      </c>
      <c r="F150" s="34" t="s">
        <v>100</v>
      </c>
      <c r="G150" s="34" t="s">
        <v>100</v>
      </c>
      <c r="H150" s="34" t="s">
        <v>100</v>
      </c>
      <c r="I150" s="128">
        <v>250</v>
      </c>
      <c r="J150" s="133">
        <v>0</v>
      </c>
      <c r="K150" s="132">
        <v>0</v>
      </c>
      <c r="L150" s="130" t="s">
        <v>101</v>
      </c>
      <c r="M150" s="132" t="s">
        <v>101</v>
      </c>
      <c r="N150" s="134" t="s">
        <v>100</v>
      </c>
      <c r="O150" s="34" t="s">
        <v>100</v>
      </c>
      <c r="P150" s="39"/>
    </row>
    <row r="151" spans="1:16" ht="29" x14ac:dyDescent="0.35">
      <c r="A151" s="142">
        <f t="shared" si="22"/>
        <v>148</v>
      </c>
      <c r="B151" s="118" t="s">
        <v>68</v>
      </c>
      <c r="C151" s="73" t="s">
        <v>100</v>
      </c>
      <c r="D151" s="74" t="s">
        <v>146</v>
      </c>
      <c r="E151" s="74" t="s">
        <v>413</v>
      </c>
      <c r="F151" s="34" t="s">
        <v>100</v>
      </c>
      <c r="G151" s="34" t="s">
        <v>100</v>
      </c>
      <c r="H151" s="34" t="s">
        <v>100</v>
      </c>
      <c r="I151" s="128">
        <v>300.86</v>
      </c>
      <c r="J151" s="133">
        <v>0</v>
      </c>
      <c r="K151" s="132">
        <v>0</v>
      </c>
      <c r="L151" s="130" t="s">
        <v>101</v>
      </c>
      <c r="M151" s="132" t="s">
        <v>101</v>
      </c>
      <c r="N151" s="134" t="s">
        <v>100</v>
      </c>
      <c r="O151" s="34" t="s">
        <v>100</v>
      </c>
      <c r="P151" s="39"/>
    </row>
    <row r="152" spans="1:16" ht="29" x14ac:dyDescent="0.35">
      <c r="A152" s="142">
        <f t="shared" si="22"/>
        <v>149</v>
      </c>
      <c r="B152" s="118" t="s">
        <v>68</v>
      </c>
      <c r="C152" s="73" t="s">
        <v>100</v>
      </c>
      <c r="D152" s="74" t="s">
        <v>414</v>
      </c>
      <c r="E152" s="74" t="s">
        <v>415</v>
      </c>
      <c r="F152" s="34" t="s">
        <v>100</v>
      </c>
      <c r="G152" s="34" t="s">
        <v>100</v>
      </c>
      <c r="H152" s="34" t="s">
        <v>100</v>
      </c>
      <c r="I152" s="128">
        <v>1000</v>
      </c>
      <c r="J152" s="133">
        <v>0</v>
      </c>
      <c r="K152" s="132">
        <v>0</v>
      </c>
      <c r="L152" s="130" t="s">
        <v>101</v>
      </c>
      <c r="M152" s="132" t="s">
        <v>101</v>
      </c>
      <c r="N152" s="134" t="s">
        <v>100</v>
      </c>
      <c r="O152" s="34" t="s">
        <v>100</v>
      </c>
      <c r="P152" s="39"/>
    </row>
    <row r="153" spans="1:16" ht="29" x14ac:dyDescent="0.35">
      <c r="A153" s="142">
        <f t="shared" si="22"/>
        <v>150</v>
      </c>
      <c r="B153" s="119" t="s">
        <v>69</v>
      </c>
      <c r="C153" s="73" t="s">
        <v>100</v>
      </c>
      <c r="D153" s="74" t="s">
        <v>153</v>
      </c>
      <c r="E153" s="74" t="s">
        <v>416</v>
      </c>
      <c r="F153" s="34" t="s">
        <v>100</v>
      </c>
      <c r="G153" s="34" t="s">
        <v>100</v>
      </c>
      <c r="H153" s="34" t="s">
        <v>100</v>
      </c>
      <c r="I153" s="128">
        <v>180</v>
      </c>
      <c r="J153" s="133">
        <v>0</v>
      </c>
      <c r="K153" s="132">
        <v>0</v>
      </c>
      <c r="L153" s="130" t="s">
        <v>101</v>
      </c>
      <c r="M153" s="132" t="s">
        <v>101</v>
      </c>
      <c r="N153" s="134" t="s">
        <v>100</v>
      </c>
      <c r="O153" s="34" t="s">
        <v>100</v>
      </c>
      <c r="P153" s="39"/>
    </row>
    <row r="154" spans="1:16" ht="29" x14ac:dyDescent="0.35">
      <c r="A154" s="142">
        <f t="shared" si="22"/>
        <v>151</v>
      </c>
      <c r="B154" s="119" t="s">
        <v>69</v>
      </c>
      <c r="C154" s="73" t="s">
        <v>100</v>
      </c>
      <c r="D154" s="74" t="s">
        <v>146</v>
      </c>
      <c r="E154" s="74" t="s">
        <v>417</v>
      </c>
      <c r="F154" s="34" t="s">
        <v>100</v>
      </c>
      <c r="G154" s="34" t="s">
        <v>100</v>
      </c>
      <c r="H154" s="34" t="s">
        <v>100</v>
      </c>
      <c r="I154" s="128">
        <v>250</v>
      </c>
      <c r="J154" s="133">
        <v>0</v>
      </c>
      <c r="K154" s="132">
        <v>0</v>
      </c>
      <c r="L154" s="130" t="s">
        <v>101</v>
      </c>
      <c r="M154" s="132" t="s">
        <v>101</v>
      </c>
      <c r="N154" s="134" t="s">
        <v>100</v>
      </c>
      <c r="O154" s="34" t="s">
        <v>100</v>
      </c>
      <c r="P154" s="39"/>
    </row>
    <row r="155" spans="1:16" ht="29" x14ac:dyDescent="0.35">
      <c r="A155" s="142">
        <f t="shared" si="22"/>
        <v>152</v>
      </c>
      <c r="B155" s="119" t="s">
        <v>69</v>
      </c>
      <c r="C155" s="73"/>
      <c r="D155" s="74" t="s">
        <v>149</v>
      </c>
      <c r="E155" s="74" t="s">
        <v>418</v>
      </c>
      <c r="F155" s="34" t="s">
        <v>100</v>
      </c>
      <c r="G155" s="34" t="s">
        <v>100</v>
      </c>
      <c r="H155" s="34" t="s">
        <v>100</v>
      </c>
      <c r="I155" s="128">
        <v>306</v>
      </c>
      <c r="J155" s="133">
        <v>0</v>
      </c>
      <c r="K155" s="132">
        <v>0</v>
      </c>
      <c r="L155" s="130" t="s">
        <v>101</v>
      </c>
      <c r="M155" s="132" t="s">
        <v>101</v>
      </c>
      <c r="N155" s="134" t="s">
        <v>100</v>
      </c>
      <c r="O155" s="34" t="s">
        <v>100</v>
      </c>
      <c r="P155" s="39"/>
    </row>
    <row r="156" spans="1:16" ht="29" x14ac:dyDescent="0.35">
      <c r="A156" s="142">
        <f t="shared" si="22"/>
        <v>153</v>
      </c>
      <c r="B156" s="119" t="s">
        <v>69</v>
      </c>
      <c r="C156" s="73" t="s">
        <v>100</v>
      </c>
      <c r="D156" s="74" t="s">
        <v>153</v>
      </c>
      <c r="E156" s="74" t="s">
        <v>419</v>
      </c>
      <c r="F156" s="34" t="s">
        <v>100</v>
      </c>
      <c r="G156" s="34" t="s">
        <v>100</v>
      </c>
      <c r="H156" s="34" t="s">
        <v>100</v>
      </c>
      <c r="I156" s="128">
        <v>266.08999999999997</v>
      </c>
      <c r="J156" s="133">
        <v>0</v>
      </c>
      <c r="K156" s="132">
        <v>0</v>
      </c>
      <c r="L156" s="130" t="s">
        <v>101</v>
      </c>
      <c r="M156" s="132" t="s">
        <v>101</v>
      </c>
      <c r="N156" s="134" t="s">
        <v>100</v>
      </c>
      <c r="O156" s="34" t="s">
        <v>100</v>
      </c>
      <c r="P156" s="39"/>
    </row>
    <row r="157" spans="1:16" ht="29" x14ac:dyDescent="0.35">
      <c r="A157" s="142">
        <f t="shared" si="22"/>
        <v>154</v>
      </c>
      <c r="B157" s="120" t="s">
        <v>70</v>
      </c>
      <c r="C157" s="73" t="s">
        <v>100</v>
      </c>
      <c r="D157" s="74" t="s">
        <v>102</v>
      </c>
      <c r="E157" s="74" t="s">
        <v>420</v>
      </c>
      <c r="F157" s="34" t="s">
        <v>100</v>
      </c>
      <c r="G157" s="34" t="s">
        <v>100</v>
      </c>
      <c r="H157" s="34" t="s">
        <v>100</v>
      </c>
      <c r="I157" s="128">
        <v>215</v>
      </c>
      <c r="J157" s="133">
        <v>0</v>
      </c>
      <c r="K157" s="132">
        <v>0</v>
      </c>
      <c r="L157" s="130" t="s">
        <v>101</v>
      </c>
      <c r="M157" s="132" t="s">
        <v>101</v>
      </c>
      <c r="N157" s="134" t="s">
        <v>100</v>
      </c>
      <c r="O157" s="34" t="s">
        <v>100</v>
      </c>
      <c r="P157" s="39"/>
    </row>
    <row r="158" spans="1:16" ht="29" x14ac:dyDescent="0.35">
      <c r="A158" s="142">
        <f t="shared" si="22"/>
        <v>155</v>
      </c>
      <c r="B158" s="120" t="s">
        <v>70</v>
      </c>
      <c r="C158" s="73" t="s">
        <v>100</v>
      </c>
      <c r="D158" s="74" t="s">
        <v>149</v>
      </c>
      <c r="E158" s="74" t="s">
        <v>421</v>
      </c>
      <c r="F158" s="34" t="s">
        <v>100</v>
      </c>
      <c r="G158" s="34" t="s">
        <v>100</v>
      </c>
      <c r="H158" s="34" t="s">
        <v>100</v>
      </c>
      <c r="I158" s="128">
        <v>139</v>
      </c>
      <c r="J158" s="133">
        <v>0</v>
      </c>
      <c r="K158" s="132">
        <v>0</v>
      </c>
      <c r="L158" s="130" t="s">
        <v>101</v>
      </c>
      <c r="M158" s="132" t="s">
        <v>101</v>
      </c>
      <c r="N158" s="134" t="s">
        <v>100</v>
      </c>
      <c r="O158" s="34" t="s">
        <v>100</v>
      </c>
      <c r="P158" s="39"/>
    </row>
    <row r="159" spans="1:16" ht="29" x14ac:dyDescent="0.35">
      <c r="A159" s="142">
        <f t="shared" si="22"/>
        <v>156</v>
      </c>
      <c r="B159" s="120" t="s">
        <v>70</v>
      </c>
      <c r="C159" s="73" t="s">
        <v>100</v>
      </c>
      <c r="D159" s="74" t="s">
        <v>153</v>
      </c>
      <c r="E159" s="74" t="s">
        <v>422</v>
      </c>
      <c r="F159" s="34" t="s">
        <v>100</v>
      </c>
      <c r="G159" s="34" t="s">
        <v>100</v>
      </c>
      <c r="H159" s="34" t="s">
        <v>100</v>
      </c>
      <c r="I159" s="128">
        <v>180</v>
      </c>
      <c r="J159" s="133">
        <v>0</v>
      </c>
      <c r="K159" s="132">
        <v>0</v>
      </c>
      <c r="L159" s="130" t="s">
        <v>101</v>
      </c>
      <c r="M159" s="132" t="s">
        <v>101</v>
      </c>
      <c r="N159" s="134" t="s">
        <v>100</v>
      </c>
      <c r="O159" s="34" t="s">
        <v>100</v>
      </c>
      <c r="P159" s="39"/>
    </row>
    <row r="160" spans="1:16" ht="29" x14ac:dyDescent="0.35">
      <c r="A160" s="142">
        <f t="shared" ref="A160:A189" si="23">A159+1</f>
        <v>157</v>
      </c>
      <c r="B160" s="120" t="s">
        <v>70</v>
      </c>
      <c r="C160" s="73" t="s">
        <v>100</v>
      </c>
      <c r="D160" s="74" t="s">
        <v>102</v>
      </c>
      <c r="E160" s="74" t="s">
        <v>423</v>
      </c>
      <c r="F160" s="34" t="s">
        <v>100</v>
      </c>
      <c r="G160" s="34" t="s">
        <v>100</v>
      </c>
      <c r="H160" s="34" t="s">
        <v>100</v>
      </c>
      <c r="I160" s="128">
        <v>215</v>
      </c>
      <c r="J160" s="133">
        <v>0</v>
      </c>
      <c r="K160" s="132">
        <v>0</v>
      </c>
      <c r="L160" s="130" t="s">
        <v>101</v>
      </c>
      <c r="M160" s="132" t="s">
        <v>101</v>
      </c>
      <c r="N160" s="134" t="s">
        <v>100</v>
      </c>
      <c r="O160" s="34" t="s">
        <v>100</v>
      </c>
      <c r="P160" s="39"/>
    </row>
    <row r="161" spans="1:16" ht="29" x14ac:dyDescent="0.35">
      <c r="A161" s="142">
        <f t="shared" si="23"/>
        <v>158</v>
      </c>
      <c r="B161" s="120" t="s">
        <v>70</v>
      </c>
      <c r="C161" s="73" t="s">
        <v>100</v>
      </c>
      <c r="D161" s="74" t="s">
        <v>102</v>
      </c>
      <c r="E161" s="74" t="s">
        <v>424</v>
      </c>
      <c r="F161" s="34" t="s">
        <v>100</v>
      </c>
      <c r="G161" s="34" t="s">
        <v>100</v>
      </c>
      <c r="H161" s="34" t="s">
        <v>100</v>
      </c>
      <c r="I161" s="128">
        <v>139</v>
      </c>
      <c r="J161" s="133">
        <v>0</v>
      </c>
      <c r="K161" s="132">
        <v>0</v>
      </c>
      <c r="L161" s="130" t="s">
        <v>101</v>
      </c>
      <c r="M161" s="132" t="s">
        <v>101</v>
      </c>
      <c r="N161" s="134" t="s">
        <v>100</v>
      </c>
      <c r="O161" s="34" t="s">
        <v>100</v>
      </c>
      <c r="P161" s="39"/>
    </row>
    <row r="162" spans="1:16" ht="29" x14ac:dyDescent="0.35">
      <c r="A162" s="142">
        <f t="shared" si="23"/>
        <v>159</v>
      </c>
      <c r="B162" s="120" t="s">
        <v>70</v>
      </c>
      <c r="C162" s="73" t="s">
        <v>100</v>
      </c>
      <c r="D162" s="74" t="s">
        <v>146</v>
      </c>
      <c r="E162" s="74" t="s">
        <v>425</v>
      </c>
      <c r="F162" s="34" t="s">
        <v>100</v>
      </c>
      <c r="G162" s="34" t="s">
        <v>100</v>
      </c>
      <c r="H162" s="34" t="s">
        <v>100</v>
      </c>
      <c r="I162" s="128">
        <v>180</v>
      </c>
      <c r="J162" s="133">
        <v>0</v>
      </c>
      <c r="K162" s="132">
        <v>0</v>
      </c>
      <c r="L162" s="130" t="s">
        <v>101</v>
      </c>
      <c r="M162" s="132" t="s">
        <v>101</v>
      </c>
      <c r="N162" s="134" t="s">
        <v>100</v>
      </c>
      <c r="O162" s="34" t="s">
        <v>100</v>
      </c>
      <c r="P162" s="39"/>
    </row>
    <row r="163" spans="1:16" ht="29" x14ac:dyDescent="0.35">
      <c r="A163" s="142">
        <f t="shared" si="23"/>
        <v>160</v>
      </c>
      <c r="B163" s="120" t="s">
        <v>70</v>
      </c>
      <c r="C163" s="73" t="s">
        <v>100</v>
      </c>
      <c r="D163" s="74" t="s">
        <v>146</v>
      </c>
      <c r="E163" s="74" t="s">
        <v>426</v>
      </c>
      <c r="F163" s="34" t="s">
        <v>100</v>
      </c>
      <c r="G163" s="34" t="s">
        <v>100</v>
      </c>
      <c r="H163" s="34" t="s">
        <v>100</v>
      </c>
      <c r="I163" s="128">
        <v>215</v>
      </c>
      <c r="J163" s="133">
        <v>0</v>
      </c>
      <c r="K163" s="132">
        <v>0</v>
      </c>
      <c r="L163" s="130" t="s">
        <v>101</v>
      </c>
      <c r="M163" s="132" t="s">
        <v>101</v>
      </c>
      <c r="N163" s="134" t="s">
        <v>100</v>
      </c>
      <c r="O163" s="34" t="s">
        <v>100</v>
      </c>
      <c r="P163" s="39"/>
    </row>
    <row r="164" spans="1:16" ht="29" x14ac:dyDescent="0.35">
      <c r="A164" s="142">
        <f t="shared" si="23"/>
        <v>161</v>
      </c>
      <c r="B164" s="120" t="s">
        <v>70</v>
      </c>
      <c r="C164" s="73" t="s">
        <v>100</v>
      </c>
      <c r="D164" s="74" t="s">
        <v>144</v>
      </c>
      <c r="E164" s="74" t="s">
        <v>427</v>
      </c>
      <c r="F164" s="34" t="s">
        <v>100</v>
      </c>
      <c r="G164" s="34" t="s">
        <v>100</v>
      </c>
      <c r="H164" s="34" t="s">
        <v>100</v>
      </c>
      <c r="I164" s="128">
        <v>259.26</v>
      </c>
      <c r="J164" s="133">
        <v>0</v>
      </c>
      <c r="K164" s="132">
        <v>0</v>
      </c>
      <c r="L164" s="130" t="s">
        <v>101</v>
      </c>
      <c r="M164" s="132" t="s">
        <v>101</v>
      </c>
      <c r="N164" s="134" t="s">
        <v>100</v>
      </c>
      <c r="O164" s="34" t="s">
        <v>100</v>
      </c>
      <c r="P164" s="39"/>
    </row>
    <row r="165" spans="1:16" ht="29" x14ac:dyDescent="0.35">
      <c r="A165" s="142">
        <f t="shared" si="23"/>
        <v>162</v>
      </c>
      <c r="B165" s="121" t="s">
        <v>71</v>
      </c>
      <c r="C165" s="73" t="s">
        <v>100</v>
      </c>
      <c r="D165" s="74" t="s">
        <v>149</v>
      </c>
      <c r="E165" s="74" t="s">
        <v>357</v>
      </c>
      <c r="F165" s="34" t="s">
        <v>100</v>
      </c>
      <c r="G165" s="34" t="s">
        <v>100</v>
      </c>
      <c r="H165" s="34" t="s">
        <v>100</v>
      </c>
      <c r="I165" s="128">
        <v>332.25</v>
      </c>
      <c r="J165" s="133">
        <v>0</v>
      </c>
      <c r="K165" s="132">
        <v>0</v>
      </c>
      <c r="L165" s="130" t="s">
        <v>101</v>
      </c>
      <c r="M165" s="132" t="s">
        <v>101</v>
      </c>
      <c r="N165" s="134" t="s">
        <v>100</v>
      </c>
      <c r="O165" s="34" t="s">
        <v>100</v>
      </c>
      <c r="P165" s="39"/>
    </row>
    <row r="166" spans="1:16" ht="29" x14ac:dyDescent="0.35">
      <c r="A166" s="142">
        <f t="shared" si="23"/>
        <v>163</v>
      </c>
      <c r="B166" s="121" t="s">
        <v>71</v>
      </c>
      <c r="C166" s="73" t="s">
        <v>100</v>
      </c>
      <c r="D166" s="74" t="s">
        <v>164</v>
      </c>
      <c r="E166" s="74" t="s">
        <v>358</v>
      </c>
      <c r="F166" s="34" t="s">
        <v>100</v>
      </c>
      <c r="G166" s="34" t="s">
        <v>100</v>
      </c>
      <c r="H166" s="34" t="s">
        <v>100</v>
      </c>
      <c r="I166" s="128">
        <v>550</v>
      </c>
      <c r="J166" s="133">
        <v>0</v>
      </c>
      <c r="K166" s="132">
        <v>0</v>
      </c>
      <c r="L166" s="130" t="s">
        <v>101</v>
      </c>
      <c r="M166" s="132" t="s">
        <v>101</v>
      </c>
      <c r="N166" s="134" t="s">
        <v>100</v>
      </c>
      <c r="O166" s="34" t="s">
        <v>100</v>
      </c>
      <c r="P166" s="39"/>
    </row>
    <row r="167" spans="1:16" ht="29" x14ac:dyDescent="0.35">
      <c r="A167" s="142">
        <f t="shared" si="23"/>
        <v>164</v>
      </c>
      <c r="B167" s="121" t="s">
        <v>71</v>
      </c>
      <c r="C167" s="73" t="s">
        <v>100</v>
      </c>
      <c r="D167" s="74" t="s">
        <v>153</v>
      </c>
      <c r="E167" s="74" t="s">
        <v>359</v>
      </c>
      <c r="F167" s="34" t="s">
        <v>100</v>
      </c>
      <c r="G167" s="34" t="s">
        <v>100</v>
      </c>
      <c r="H167" s="34" t="s">
        <v>100</v>
      </c>
      <c r="I167" s="128">
        <v>538.5</v>
      </c>
      <c r="J167" s="133">
        <v>0</v>
      </c>
      <c r="K167" s="132">
        <v>0</v>
      </c>
      <c r="L167" s="130" t="s">
        <v>101</v>
      </c>
      <c r="M167" s="132" t="s">
        <v>101</v>
      </c>
      <c r="N167" s="134" t="s">
        <v>100</v>
      </c>
      <c r="O167" s="34" t="s">
        <v>100</v>
      </c>
      <c r="P167" s="39"/>
    </row>
    <row r="168" spans="1:16" ht="29" x14ac:dyDescent="0.35">
      <c r="A168" s="142">
        <f t="shared" si="23"/>
        <v>165</v>
      </c>
      <c r="B168" s="121" t="s">
        <v>71</v>
      </c>
      <c r="C168" s="73" t="s">
        <v>100</v>
      </c>
      <c r="D168" s="74" t="s">
        <v>102</v>
      </c>
      <c r="E168" s="74" t="s">
        <v>360</v>
      </c>
      <c r="F168" s="34" t="s">
        <v>100</v>
      </c>
      <c r="G168" s="34" t="s">
        <v>100</v>
      </c>
      <c r="H168" s="34" t="s">
        <v>100</v>
      </c>
      <c r="I168" s="128">
        <v>480</v>
      </c>
      <c r="J168" s="133">
        <v>0</v>
      </c>
      <c r="K168" s="132">
        <v>0</v>
      </c>
      <c r="L168" s="130" t="s">
        <v>101</v>
      </c>
      <c r="M168" s="132" t="s">
        <v>101</v>
      </c>
      <c r="N168" s="134" t="s">
        <v>100</v>
      </c>
      <c r="O168" s="34" t="s">
        <v>100</v>
      </c>
      <c r="P168" s="39"/>
    </row>
    <row r="169" spans="1:16" ht="29" x14ac:dyDescent="0.35">
      <c r="A169" s="142">
        <f t="shared" si="23"/>
        <v>166</v>
      </c>
      <c r="B169" s="121" t="s">
        <v>71</v>
      </c>
      <c r="C169" s="73" t="s">
        <v>100</v>
      </c>
      <c r="D169" s="74" t="s">
        <v>164</v>
      </c>
      <c r="E169" s="74" t="s">
        <v>361</v>
      </c>
      <c r="F169" s="34" t="s">
        <v>100</v>
      </c>
      <c r="G169" s="34" t="s">
        <v>100</v>
      </c>
      <c r="H169" s="34" t="s">
        <v>100</v>
      </c>
      <c r="I169" s="128">
        <v>340</v>
      </c>
      <c r="J169" s="133">
        <v>0</v>
      </c>
      <c r="K169" s="132">
        <v>0</v>
      </c>
      <c r="L169" s="130" t="s">
        <v>101</v>
      </c>
      <c r="M169" s="132" t="s">
        <v>101</v>
      </c>
      <c r="N169" s="134" t="s">
        <v>100</v>
      </c>
      <c r="O169" s="34" t="s">
        <v>100</v>
      </c>
      <c r="P169" s="39"/>
    </row>
    <row r="170" spans="1:16" ht="29" x14ac:dyDescent="0.35">
      <c r="A170" s="142">
        <f t="shared" si="23"/>
        <v>167</v>
      </c>
      <c r="B170" s="121" t="s">
        <v>71</v>
      </c>
      <c r="C170" s="73" t="s">
        <v>100</v>
      </c>
      <c r="D170" s="74" t="s">
        <v>153</v>
      </c>
      <c r="E170" s="74" t="s">
        <v>362</v>
      </c>
      <c r="F170" s="34" t="s">
        <v>100</v>
      </c>
      <c r="G170" s="34" t="s">
        <v>100</v>
      </c>
      <c r="H170" s="34" t="s">
        <v>100</v>
      </c>
      <c r="I170" s="128">
        <v>395</v>
      </c>
      <c r="J170" s="133">
        <v>0</v>
      </c>
      <c r="K170" s="132">
        <v>0</v>
      </c>
      <c r="L170" s="130" t="s">
        <v>101</v>
      </c>
      <c r="M170" s="132" t="s">
        <v>101</v>
      </c>
      <c r="N170" s="134" t="s">
        <v>100</v>
      </c>
      <c r="O170" s="34" t="s">
        <v>100</v>
      </c>
      <c r="P170" s="39"/>
    </row>
    <row r="171" spans="1:16" ht="29" x14ac:dyDescent="0.35">
      <c r="A171" s="142">
        <f t="shared" si="23"/>
        <v>168</v>
      </c>
      <c r="B171" s="121" t="s">
        <v>71</v>
      </c>
      <c r="C171" s="73" t="s">
        <v>100</v>
      </c>
      <c r="D171" s="74" t="s">
        <v>144</v>
      </c>
      <c r="E171" s="74" t="s">
        <v>363</v>
      </c>
      <c r="F171" s="34" t="s">
        <v>100</v>
      </c>
      <c r="G171" s="34" t="s">
        <v>100</v>
      </c>
      <c r="H171" s="34" t="s">
        <v>100</v>
      </c>
      <c r="I171" s="128">
        <v>461</v>
      </c>
      <c r="J171" s="133">
        <v>0</v>
      </c>
      <c r="K171" s="132">
        <v>0</v>
      </c>
      <c r="L171" s="130" t="s">
        <v>101</v>
      </c>
      <c r="M171" s="132" t="s">
        <v>101</v>
      </c>
      <c r="N171" s="134" t="s">
        <v>100</v>
      </c>
      <c r="O171" s="34" t="s">
        <v>100</v>
      </c>
      <c r="P171" s="39"/>
    </row>
    <row r="172" spans="1:16" ht="29" x14ac:dyDescent="0.35">
      <c r="A172" s="142">
        <f t="shared" si="23"/>
        <v>169</v>
      </c>
      <c r="B172" s="121" t="s">
        <v>71</v>
      </c>
      <c r="C172" s="73" t="s">
        <v>100</v>
      </c>
      <c r="D172" s="74" t="s">
        <v>102</v>
      </c>
      <c r="E172" s="74" t="s">
        <v>364</v>
      </c>
      <c r="F172" s="34" t="s">
        <v>100</v>
      </c>
      <c r="G172" s="34" t="s">
        <v>100</v>
      </c>
      <c r="H172" s="34" t="s">
        <v>100</v>
      </c>
      <c r="I172" s="128">
        <v>340</v>
      </c>
      <c r="J172" s="133">
        <v>0</v>
      </c>
      <c r="K172" s="132">
        <v>0</v>
      </c>
      <c r="L172" s="130" t="s">
        <v>101</v>
      </c>
      <c r="M172" s="132" t="s">
        <v>101</v>
      </c>
      <c r="N172" s="134" t="s">
        <v>100</v>
      </c>
      <c r="O172" s="34" t="s">
        <v>100</v>
      </c>
      <c r="P172" s="39"/>
    </row>
    <row r="173" spans="1:16" ht="29" x14ac:dyDescent="0.35">
      <c r="A173" s="142">
        <f t="shared" si="23"/>
        <v>170</v>
      </c>
      <c r="B173" s="121" t="s">
        <v>71</v>
      </c>
      <c r="C173" s="73" t="s">
        <v>100</v>
      </c>
      <c r="D173" s="74" t="s">
        <v>146</v>
      </c>
      <c r="E173" s="74" t="s">
        <v>365</v>
      </c>
      <c r="F173" s="34" t="s">
        <v>100</v>
      </c>
      <c r="G173" s="34" t="s">
        <v>100</v>
      </c>
      <c r="H173" s="34" t="s">
        <v>100</v>
      </c>
      <c r="I173" s="128">
        <v>550</v>
      </c>
      <c r="J173" s="133">
        <v>0</v>
      </c>
      <c r="K173" s="132">
        <v>0</v>
      </c>
      <c r="L173" s="130" t="s">
        <v>101</v>
      </c>
      <c r="M173" s="132" t="s">
        <v>101</v>
      </c>
      <c r="N173" s="134" t="s">
        <v>100</v>
      </c>
      <c r="O173" s="34" t="s">
        <v>100</v>
      </c>
      <c r="P173" s="39"/>
    </row>
    <row r="174" spans="1:16" ht="29" x14ac:dyDescent="0.35">
      <c r="A174" s="142">
        <f t="shared" si="23"/>
        <v>171</v>
      </c>
      <c r="B174" s="121" t="s">
        <v>71</v>
      </c>
      <c r="C174" s="73" t="s">
        <v>100</v>
      </c>
      <c r="D174" s="74" t="s">
        <v>164</v>
      </c>
      <c r="E174" s="74" t="s">
        <v>366</v>
      </c>
      <c r="F174" s="34" t="s">
        <v>100</v>
      </c>
      <c r="G174" s="34" t="s">
        <v>100</v>
      </c>
      <c r="H174" s="34" t="s">
        <v>100</v>
      </c>
      <c r="I174" s="128">
        <v>410</v>
      </c>
      <c r="J174" s="133">
        <v>0</v>
      </c>
      <c r="K174" s="132">
        <v>0</v>
      </c>
      <c r="L174" s="130" t="s">
        <v>101</v>
      </c>
      <c r="M174" s="132" t="s">
        <v>101</v>
      </c>
      <c r="N174" s="134" t="s">
        <v>100</v>
      </c>
      <c r="O174" s="34" t="s">
        <v>100</v>
      </c>
      <c r="P174" s="39"/>
    </row>
    <row r="175" spans="1:16" ht="29" x14ac:dyDescent="0.35">
      <c r="A175" s="142">
        <f t="shared" si="23"/>
        <v>172</v>
      </c>
      <c r="B175" s="121" t="s">
        <v>71</v>
      </c>
      <c r="C175" s="73" t="s">
        <v>100</v>
      </c>
      <c r="D175" s="74" t="s">
        <v>153</v>
      </c>
      <c r="E175" s="74" t="s">
        <v>428</v>
      </c>
      <c r="F175" s="34" t="s">
        <v>100</v>
      </c>
      <c r="G175" s="34" t="s">
        <v>100</v>
      </c>
      <c r="H175" s="34" t="s">
        <v>100</v>
      </c>
      <c r="I175" s="128">
        <v>326.12</v>
      </c>
      <c r="J175" s="133">
        <v>0</v>
      </c>
      <c r="K175" s="132">
        <v>0</v>
      </c>
      <c r="L175" s="130" t="s">
        <v>101</v>
      </c>
      <c r="M175" s="132" t="s">
        <v>101</v>
      </c>
      <c r="N175" s="134" t="s">
        <v>100</v>
      </c>
      <c r="O175" s="34" t="s">
        <v>100</v>
      </c>
      <c r="P175" s="39"/>
    </row>
    <row r="176" spans="1:16" ht="29" x14ac:dyDescent="0.35">
      <c r="A176" s="142">
        <f t="shared" si="23"/>
        <v>173</v>
      </c>
      <c r="B176" s="121" t="s">
        <v>71</v>
      </c>
      <c r="C176" s="73" t="s">
        <v>100</v>
      </c>
      <c r="D176" s="74" t="s">
        <v>102</v>
      </c>
      <c r="E176" s="74" t="s">
        <v>367</v>
      </c>
      <c r="F176" s="34" t="s">
        <v>100</v>
      </c>
      <c r="G176" s="34" t="s">
        <v>100</v>
      </c>
      <c r="H176" s="34" t="s">
        <v>100</v>
      </c>
      <c r="I176" s="128">
        <v>461</v>
      </c>
      <c r="J176" s="133">
        <v>0</v>
      </c>
      <c r="K176" s="132">
        <v>0</v>
      </c>
      <c r="L176" s="130" t="s">
        <v>101</v>
      </c>
      <c r="M176" s="132" t="s">
        <v>101</v>
      </c>
      <c r="N176" s="134" t="s">
        <v>100</v>
      </c>
      <c r="O176" s="34" t="s">
        <v>100</v>
      </c>
      <c r="P176" s="39"/>
    </row>
    <row r="177" spans="1:16" ht="29" x14ac:dyDescent="0.35">
      <c r="A177" s="142">
        <f t="shared" si="23"/>
        <v>174</v>
      </c>
      <c r="B177" s="121" t="s">
        <v>71</v>
      </c>
      <c r="C177" s="73" t="s">
        <v>100</v>
      </c>
      <c r="D177" s="74" t="s">
        <v>146</v>
      </c>
      <c r="E177" s="74" t="s">
        <v>368</v>
      </c>
      <c r="F177" s="34" t="s">
        <v>100</v>
      </c>
      <c r="G177" s="34" t="s">
        <v>100</v>
      </c>
      <c r="H177" s="34" t="s">
        <v>100</v>
      </c>
      <c r="I177" s="128">
        <v>340</v>
      </c>
      <c r="J177" s="133">
        <v>0</v>
      </c>
      <c r="K177" s="132">
        <v>0</v>
      </c>
      <c r="L177" s="130" t="s">
        <v>101</v>
      </c>
      <c r="M177" s="132" t="s">
        <v>101</v>
      </c>
      <c r="N177" s="134" t="s">
        <v>100</v>
      </c>
      <c r="O177" s="34" t="s">
        <v>100</v>
      </c>
      <c r="P177" s="39"/>
    </row>
    <row r="178" spans="1:16" ht="29" x14ac:dyDescent="0.35">
      <c r="A178" s="142">
        <f t="shared" si="23"/>
        <v>175</v>
      </c>
      <c r="B178" s="121" t="s">
        <v>71</v>
      </c>
      <c r="C178" s="73" t="s">
        <v>100</v>
      </c>
      <c r="D178" s="74" t="s">
        <v>146</v>
      </c>
      <c r="E178" s="74" t="s">
        <v>369</v>
      </c>
      <c r="F178" s="34" t="s">
        <v>100</v>
      </c>
      <c r="G178" s="34" t="s">
        <v>100</v>
      </c>
      <c r="H178" s="34" t="s">
        <v>100</v>
      </c>
      <c r="I178" s="128">
        <v>410</v>
      </c>
      <c r="J178" s="133">
        <v>0</v>
      </c>
      <c r="K178" s="132">
        <v>0</v>
      </c>
      <c r="L178" s="130" t="s">
        <v>101</v>
      </c>
      <c r="M178" s="132" t="s">
        <v>101</v>
      </c>
      <c r="N178" s="134" t="s">
        <v>100</v>
      </c>
      <c r="O178" s="34" t="s">
        <v>100</v>
      </c>
      <c r="P178" s="39"/>
    </row>
    <row r="179" spans="1:16" ht="29" x14ac:dyDescent="0.35">
      <c r="A179" s="142">
        <f t="shared" si="23"/>
        <v>176</v>
      </c>
      <c r="B179" s="121" t="s">
        <v>71</v>
      </c>
      <c r="C179" s="73" t="s">
        <v>100</v>
      </c>
      <c r="D179" s="74" t="s">
        <v>102</v>
      </c>
      <c r="E179" s="74" t="s">
        <v>370</v>
      </c>
      <c r="F179" s="34" t="s">
        <v>100</v>
      </c>
      <c r="G179" s="34" t="s">
        <v>100</v>
      </c>
      <c r="H179" s="34" t="s">
        <v>100</v>
      </c>
      <c r="I179" s="128">
        <v>366.26</v>
      </c>
      <c r="J179" s="133">
        <v>0</v>
      </c>
      <c r="K179" s="132">
        <v>0</v>
      </c>
      <c r="L179" s="130" t="s">
        <v>101</v>
      </c>
      <c r="M179" s="132" t="s">
        <v>101</v>
      </c>
      <c r="N179" s="134" t="s">
        <v>100</v>
      </c>
      <c r="O179" s="34" t="s">
        <v>100</v>
      </c>
      <c r="P179" s="39"/>
    </row>
    <row r="180" spans="1:16" ht="29" x14ac:dyDescent="0.35">
      <c r="A180" s="142">
        <f t="shared" si="23"/>
        <v>177</v>
      </c>
      <c r="B180" s="122" t="s">
        <v>72</v>
      </c>
      <c r="C180" s="73" t="s">
        <v>100</v>
      </c>
      <c r="D180" s="74" t="s">
        <v>153</v>
      </c>
      <c r="E180" s="74" t="s">
        <v>371</v>
      </c>
      <c r="F180" s="34" t="s">
        <v>100</v>
      </c>
      <c r="G180" s="34" t="s">
        <v>100</v>
      </c>
      <c r="H180" s="34" t="s">
        <v>100</v>
      </c>
      <c r="I180" s="128">
        <v>385</v>
      </c>
      <c r="J180" s="133">
        <v>0</v>
      </c>
      <c r="K180" s="132">
        <v>0</v>
      </c>
      <c r="L180" s="130" t="s">
        <v>101</v>
      </c>
      <c r="M180" s="132" t="s">
        <v>101</v>
      </c>
      <c r="N180" s="134" t="s">
        <v>100</v>
      </c>
      <c r="O180" s="34" t="s">
        <v>100</v>
      </c>
      <c r="P180" s="39"/>
    </row>
    <row r="181" spans="1:16" ht="29" x14ac:dyDescent="0.35">
      <c r="A181" s="142">
        <f t="shared" si="23"/>
        <v>178</v>
      </c>
      <c r="B181" s="122" t="s">
        <v>72</v>
      </c>
      <c r="C181" s="73" t="s">
        <v>100</v>
      </c>
      <c r="D181" s="74" t="s">
        <v>164</v>
      </c>
      <c r="E181" s="74" t="s">
        <v>372</v>
      </c>
      <c r="F181" s="34" t="s">
        <v>100</v>
      </c>
      <c r="G181" s="34" t="s">
        <v>100</v>
      </c>
      <c r="H181" s="34" t="s">
        <v>100</v>
      </c>
      <c r="I181" s="128">
        <v>595</v>
      </c>
      <c r="J181" s="133">
        <v>0</v>
      </c>
      <c r="K181" s="132">
        <v>0</v>
      </c>
      <c r="L181" s="130" t="s">
        <v>101</v>
      </c>
      <c r="M181" s="132" t="s">
        <v>101</v>
      </c>
      <c r="N181" s="134" t="s">
        <v>100</v>
      </c>
      <c r="O181" s="34" t="s">
        <v>100</v>
      </c>
      <c r="P181" s="39"/>
    </row>
    <row r="182" spans="1:16" ht="29" x14ac:dyDescent="0.35">
      <c r="A182" s="142">
        <f t="shared" si="23"/>
        <v>179</v>
      </c>
      <c r="B182" s="122" t="s">
        <v>72</v>
      </c>
      <c r="C182" s="73" t="s">
        <v>100</v>
      </c>
      <c r="D182" s="74" t="s">
        <v>144</v>
      </c>
      <c r="E182" s="74" t="s">
        <v>373</v>
      </c>
      <c r="F182" s="34" t="s">
        <v>100</v>
      </c>
      <c r="G182" s="34" t="s">
        <v>100</v>
      </c>
      <c r="H182" s="34" t="s">
        <v>100</v>
      </c>
      <c r="I182" s="128">
        <v>650</v>
      </c>
      <c r="J182" s="133">
        <v>0</v>
      </c>
      <c r="K182" s="132">
        <v>0</v>
      </c>
      <c r="L182" s="130" t="s">
        <v>101</v>
      </c>
      <c r="M182" s="132" t="s">
        <v>101</v>
      </c>
      <c r="N182" s="134" t="s">
        <v>100</v>
      </c>
      <c r="O182" s="34" t="s">
        <v>100</v>
      </c>
      <c r="P182" s="39"/>
    </row>
    <row r="183" spans="1:16" ht="29" x14ac:dyDescent="0.35">
      <c r="A183" s="142">
        <f t="shared" si="23"/>
        <v>180</v>
      </c>
      <c r="B183" s="122" t="s">
        <v>72</v>
      </c>
      <c r="C183" s="73" t="s">
        <v>100</v>
      </c>
      <c r="D183" s="74" t="s">
        <v>146</v>
      </c>
      <c r="E183" s="74" t="s">
        <v>374</v>
      </c>
      <c r="F183" s="34" t="s">
        <v>100</v>
      </c>
      <c r="G183" s="34" t="s">
        <v>100</v>
      </c>
      <c r="H183" s="34" t="s">
        <v>100</v>
      </c>
      <c r="I183" s="128">
        <v>344.55</v>
      </c>
      <c r="J183" s="133">
        <v>0</v>
      </c>
      <c r="K183" s="132">
        <v>0</v>
      </c>
      <c r="L183" s="130" t="s">
        <v>101</v>
      </c>
      <c r="M183" s="132" t="s">
        <v>101</v>
      </c>
      <c r="N183" s="134" t="s">
        <v>100</v>
      </c>
      <c r="O183" s="34" t="s">
        <v>100</v>
      </c>
      <c r="P183" s="39"/>
    </row>
    <row r="184" spans="1:16" ht="29" x14ac:dyDescent="0.35">
      <c r="A184" s="142">
        <f t="shared" si="23"/>
        <v>181</v>
      </c>
      <c r="B184" s="122" t="s">
        <v>72</v>
      </c>
      <c r="C184" s="73" t="s">
        <v>100</v>
      </c>
      <c r="D184" s="74" t="s">
        <v>102</v>
      </c>
      <c r="E184" s="74" t="s">
        <v>375</v>
      </c>
      <c r="F184" s="34" t="s">
        <v>100</v>
      </c>
      <c r="G184" s="34" t="s">
        <v>100</v>
      </c>
      <c r="H184" s="34" t="s">
        <v>100</v>
      </c>
      <c r="I184" s="128">
        <v>410</v>
      </c>
      <c r="J184" s="133">
        <v>0</v>
      </c>
      <c r="K184" s="132">
        <v>0</v>
      </c>
      <c r="L184" s="130" t="s">
        <v>101</v>
      </c>
      <c r="M184" s="132" t="s">
        <v>101</v>
      </c>
      <c r="N184" s="134" t="s">
        <v>100</v>
      </c>
      <c r="O184" s="34" t="s">
        <v>100</v>
      </c>
      <c r="P184" s="39"/>
    </row>
    <row r="185" spans="1:16" ht="29" x14ac:dyDescent="0.35">
      <c r="A185" s="142">
        <f t="shared" si="23"/>
        <v>182</v>
      </c>
      <c r="B185" s="122" t="s">
        <v>72</v>
      </c>
      <c r="C185" s="73" t="s">
        <v>100</v>
      </c>
      <c r="D185" s="74" t="s">
        <v>164</v>
      </c>
      <c r="E185" s="74" t="s">
        <v>376</v>
      </c>
      <c r="F185" s="34" t="s">
        <v>100</v>
      </c>
      <c r="G185" s="34" t="s">
        <v>100</v>
      </c>
      <c r="H185" s="34" t="s">
        <v>100</v>
      </c>
      <c r="I185" s="128">
        <v>595</v>
      </c>
      <c r="J185" s="133">
        <v>0</v>
      </c>
      <c r="K185" s="132">
        <v>0</v>
      </c>
      <c r="L185" s="130" t="s">
        <v>101</v>
      </c>
      <c r="M185" s="132" t="s">
        <v>101</v>
      </c>
      <c r="N185" s="134" t="s">
        <v>100</v>
      </c>
      <c r="O185" s="34" t="s">
        <v>100</v>
      </c>
      <c r="P185" s="39"/>
    </row>
    <row r="186" spans="1:16" ht="29" x14ac:dyDescent="0.35">
      <c r="A186" s="142">
        <f t="shared" si="23"/>
        <v>183</v>
      </c>
      <c r="B186" s="122" t="s">
        <v>72</v>
      </c>
      <c r="C186" s="73" t="s">
        <v>100</v>
      </c>
      <c r="D186" s="74" t="s">
        <v>153</v>
      </c>
      <c r="E186" s="74" t="s">
        <v>429</v>
      </c>
      <c r="F186" s="34" t="s">
        <v>100</v>
      </c>
      <c r="G186" s="34" t="s">
        <v>100</v>
      </c>
      <c r="H186" s="34" t="s">
        <v>100</v>
      </c>
      <c r="I186" s="128">
        <v>385</v>
      </c>
      <c r="J186" s="133">
        <v>0</v>
      </c>
      <c r="K186" s="132">
        <v>0</v>
      </c>
      <c r="L186" s="130" t="s">
        <v>101</v>
      </c>
      <c r="M186" s="132" t="s">
        <v>101</v>
      </c>
      <c r="N186" s="134" t="s">
        <v>100</v>
      </c>
      <c r="O186" s="34" t="s">
        <v>100</v>
      </c>
      <c r="P186" s="39"/>
    </row>
    <row r="187" spans="1:16" ht="29" x14ac:dyDescent="0.35">
      <c r="A187" s="142">
        <f t="shared" si="23"/>
        <v>184</v>
      </c>
      <c r="B187" s="122" t="s">
        <v>72</v>
      </c>
      <c r="C187" s="73" t="s">
        <v>100</v>
      </c>
      <c r="D187" s="74" t="s">
        <v>153</v>
      </c>
      <c r="E187" s="74" t="s">
        <v>377</v>
      </c>
      <c r="F187" s="34" t="s">
        <v>100</v>
      </c>
      <c r="G187" s="34" t="s">
        <v>100</v>
      </c>
      <c r="H187" s="34" t="s">
        <v>100</v>
      </c>
      <c r="I187" s="128" t="s">
        <v>100</v>
      </c>
      <c r="J187" s="133">
        <v>0</v>
      </c>
      <c r="K187" s="132">
        <v>0</v>
      </c>
      <c r="L187" s="130" t="s">
        <v>101</v>
      </c>
      <c r="M187" s="132" t="s">
        <v>101</v>
      </c>
      <c r="N187" s="134" t="s">
        <v>100</v>
      </c>
      <c r="O187" s="34" t="s">
        <v>100</v>
      </c>
      <c r="P187" s="39"/>
    </row>
    <row r="188" spans="1:16" ht="29" x14ac:dyDescent="0.35">
      <c r="A188" s="142">
        <f t="shared" si="23"/>
        <v>185</v>
      </c>
      <c r="B188" s="122" t="s">
        <v>72</v>
      </c>
      <c r="C188" s="73" t="s">
        <v>100</v>
      </c>
      <c r="D188" s="74" t="s">
        <v>146</v>
      </c>
      <c r="E188" s="74" t="s">
        <v>379</v>
      </c>
      <c r="F188" s="34" t="s">
        <v>100</v>
      </c>
      <c r="G188" s="34" t="s">
        <v>100</v>
      </c>
      <c r="H188" s="34" t="s">
        <v>100</v>
      </c>
      <c r="I188" s="128">
        <v>332.25</v>
      </c>
      <c r="J188" s="133">
        <v>0</v>
      </c>
      <c r="K188" s="132">
        <v>0</v>
      </c>
      <c r="L188" s="130" t="s">
        <v>101</v>
      </c>
      <c r="M188" s="132" t="s">
        <v>101</v>
      </c>
      <c r="N188" s="134" t="s">
        <v>100</v>
      </c>
      <c r="O188" s="34" t="s">
        <v>100</v>
      </c>
      <c r="P188" s="39"/>
    </row>
    <row r="189" spans="1:16" ht="29" x14ac:dyDescent="0.35">
      <c r="A189" s="142">
        <f t="shared" si="23"/>
        <v>186</v>
      </c>
      <c r="B189" s="123" t="s">
        <v>73</v>
      </c>
      <c r="C189" s="73" t="s">
        <v>100</v>
      </c>
      <c r="D189" s="74" t="s">
        <v>102</v>
      </c>
      <c r="E189" s="74" t="s">
        <v>378</v>
      </c>
      <c r="F189" s="34" t="s">
        <v>100</v>
      </c>
      <c r="G189" s="34" t="s">
        <v>100</v>
      </c>
      <c r="H189" s="34" t="s">
        <v>100</v>
      </c>
      <c r="I189" s="128">
        <v>410</v>
      </c>
      <c r="J189" s="133">
        <v>0</v>
      </c>
      <c r="K189" s="132">
        <v>0</v>
      </c>
      <c r="L189" s="130" t="s">
        <v>101</v>
      </c>
      <c r="M189" s="132" t="s">
        <v>101</v>
      </c>
      <c r="N189" s="134" t="s">
        <v>100</v>
      </c>
      <c r="O189" s="34" t="s">
        <v>100</v>
      </c>
      <c r="P189" s="39"/>
    </row>
  </sheetData>
  <sheetProtection algorithmName="SHA-512" hashValue="R4fFayuLCDD1GDvAWflPqVv9VK85v8dqMOkU9vwmyaiGaOBG5N8a7x6EG3IyiVYexkTKR37zEcNLzfioV1PEGw==" saltValue="XabZbuvNCOLRdr/Ih7H5zg==" spinCount="100000" sheet="1" formatCells="0" formatColumns="0" formatRows="0" sort="0" autoFilter="0" pivotTables="0"/>
  <autoFilter ref="A3:O189" xr:uid="{00000000-0009-0000-0000-000005000000}"/>
  <sortState xmlns:xlrd2="http://schemas.microsoft.com/office/spreadsheetml/2017/richdata2" ref="B4:O46">
    <sortCondition ref="B4:B46"/>
    <sortCondition ref="C4:C46"/>
    <sortCondition ref="D4:D46"/>
  </sortState>
  <dataConsolidate/>
  <mergeCells count="11">
    <mergeCell ref="Q112:Z112"/>
    <mergeCell ref="J2:K2"/>
    <mergeCell ref="L2:M2"/>
    <mergeCell ref="Q52:Z52"/>
    <mergeCell ref="Q53:Z53"/>
    <mergeCell ref="Q54:Z54"/>
    <mergeCell ref="Q55:Z55"/>
    <mergeCell ref="Q56:Y56"/>
    <mergeCell ref="Q58:Z58"/>
    <mergeCell ref="Q101:Z102"/>
    <mergeCell ref="Q110:Z110"/>
  </mergeCells>
  <conditionalFormatting sqref="Y55:Z55 Y66:Z66 Y51:Z53 Y69:Z72 Y97:Z97 Y137:Z147 Y158:Z159 Y165:Z176 Y190:Z1048510 Y180:Z186 Y87:Z87">
    <cfRule type="expression" priority="4424">
      <formula>$A54=$AB$9</formula>
    </cfRule>
  </conditionalFormatting>
  <conditionalFormatting sqref="Z59 Z1:Z4 Z7:Z55 Z84 Z81:Z82 Z86:Z100 Z66:Z79 Z119:Z1048576">
    <cfRule type="expression" dxfId="16" priority="4435">
      <formula>A1=$AB$9</formula>
    </cfRule>
  </conditionalFormatting>
  <conditionalFormatting sqref="Z56:Z57 Y164:Z164 Y154:Z157 Y77:Z78">
    <cfRule type="expression" priority="4440">
      <formula>$A60=$AB$9</formula>
    </cfRule>
  </conditionalFormatting>
  <conditionalFormatting sqref="Y101:Z101">
    <cfRule type="expression" priority="4449">
      <formula>#REF!=$AB$9</formula>
    </cfRule>
  </conditionalFormatting>
  <conditionalFormatting sqref="Y67:Z68 Y84:Z84 Y152:Z153 Y160:Z163">
    <cfRule type="expression" priority="4452">
      <formula>$A72=$AB$9</formula>
    </cfRule>
  </conditionalFormatting>
  <conditionalFormatting sqref="Y59:Z59 Y88:Z88 Y54:Z54 Y82:Z82 Y112:Z118">
    <cfRule type="expression" priority="4456">
      <formula>#REF!=$AB$9</formula>
    </cfRule>
  </conditionalFormatting>
  <conditionalFormatting sqref="Y100:Z100">
    <cfRule type="expression" priority="4464">
      <formula>#REF!=$AB$9</formula>
    </cfRule>
  </conditionalFormatting>
  <conditionalFormatting sqref="Z56:Z57">
    <cfRule type="expression" dxfId="15" priority="4468">
      <formula>#REF!=$AB$9</formula>
    </cfRule>
  </conditionalFormatting>
  <conditionalFormatting sqref="Y75:Z75 Y102:Z104 Y108:Z108">
    <cfRule type="expression" priority="4469">
      <formula>#REF!=$AB$9</formula>
    </cfRule>
  </conditionalFormatting>
  <conditionalFormatting sqref="Y24:Z24">
    <cfRule type="expression" priority="4470">
      <formula>#REF!=$AB$9</formula>
    </cfRule>
  </conditionalFormatting>
  <conditionalFormatting sqref="Y107:Z107">
    <cfRule type="expression" priority="4480">
      <formula>#REF!=$AB$9</formula>
    </cfRule>
  </conditionalFormatting>
  <conditionalFormatting sqref="Y136:Z136 Y178:Z179">
    <cfRule type="expression" priority="4482">
      <formula>$A138=$AB$9</formula>
    </cfRule>
  </conditionalFormatting>
  <conditionalFormatting sqref="Z101:Z104">
    <cfRule type="expression" dxfId="14" priority="4489">
      <formula>#REF!=$AB$9</formula>
    </cfRule>
  </conditionalFormatting>
  <conditionalFormatting sqref="Z58">
    <cfRule type="expression" dxfId="13" priority="4490">
      <formula>A85=$AB$9</formula>
    </cfRule>
  </conditionalFormatting>
  <conditionalFormatting sqref="Z111 Z108">
    <cfRule type="expression" dxfId="12" priority="4522">
      <formula>#REF!=$AB$9</formula>
    </cfRule>
  </conditionalFormatting>
  <conditionalFormatting sqref="Y1:Z4 AB5:AB6 Y5:Y6 Y17:Z21 Y26:Z26">
    <cfRule type="expression" priority="4544">
      <formula>$A51=$AB$9</formula>
    </cfRule>
  </conditionalFormatting>
  <conditionalFormatting sqref="Y111:Z111 Y109:Z109">
    <cfRule type="expression" priority="4547">
      <formula>#REF!=$AB$9</formula>
    </cfRule>
  </conditionalFormatting>
  <conditionalFormatting sqref="Z107">
    <cfRule type="expression" dxfId="11" priority="4550">
      <formula>#REF!=$AB$9</formula>
    </cfRule>
  </conditionalFormatting>
  <conditionalFormatting sqref="Y43:Z44">
    <cfRule type="expression" priority="4591">
      <formula>$A64=$AB$9</formula>
    </cfRule>
  </conditionalFormatting>
  <conditionalFormatting sqref="Y50:Z50 Y43:Z43 Y131:Z132">
    <cfRule type="expression" priority="4596">
      <formula>$A65=$AB$9</formula>
    </cfRule>
  </conditionalFormatting>
  <conditionalFormatting sqref="Y47:Z49">
    <cfRule type="expression" priority="4607">
      <formula>$A70=$AB$9</formula>
    </cfRule>
  </conditionalFormatting>
  <conditionalFormatting sqref="Z106">
    <cfRule type="expression" dxfId="10" priority="4629">
      <formula>#REF!=$AB$9</formula>
    </cfRule>
  </conditionalFormatting>
  <conditionalFormatting sqref="Y34:Z42 Y49:Z49 Y47:Z47">
    <cfRule type="expression" priority="4630">
      <formula>$A66=$AB$9</formula>
    </cfRule>
  </conditionalFormatting>
  <conditionalFormatting sqref="AB5:AB6">
    <cfRule type="expression" dxfId="9" priority="3">
      <formula>C5=$AB$9</formula>
    </cfRule>
  </conditionalFormatting>
  <conditionalFormatting sqref="Y135:Z135">
    <cfRule type="expression" priority="4930">
      <formula>$A150=$AB$9</formula>
    </cfRule>
  </conditionalFormatting>
  <conditionalFormatting sqref="Y55">
    <cfRule type="expression" dxfId="8" priority="5171">
      <formula>OR(A1=$AB$9,A1=#REF!,A1=$AB$17,A1=$AB$19, A1=#REF!, A1=$AB$22)</formula>
    </cfRule>
  </conditionalFormatting>
  <conditionalFormatting sqref="Z51">
    <cfRule type="expression" dxfId="7" priority="5172">
      <formula>OR(A1=$AB$9, A1=#REF!, A1=$AB$17, A1=$AB$19, A1=#REF!, A1=$AB$22)</formula>
    </cfRule>
  </conditionalFormatting>
  <conditionalFormatting sqref="Y59:Z59 Z56:Z57 Y54:Z55">
    <cfRule type="expression" dxfId="6" priority="5173">
      <formula>OR(#REF!=$AB$9,#REF!=#REF!,#REF!=$AB$17, #REF!=$AB$19,#REF!=#REF!, #REF!=$AB$22)</formula>
    </cfRule>
  </conditionalFormatting>
  <conditionalFormatting sqref="Z118">
    <cfRule type="expression" dxfId="5" priority="5218">
      <formula>#REF!=$AB$9</formula>
    </cfRule>
  </conditionalFormatting>
  <conditionalFormatting sqref="Y119:Z121">
    <cfRule type="expression" priority="5237">
      <formula>$A136=$AB$9</formula>
    </cfRule>
  </conditionalFormatting>
  <conditionalFormatting sqref="Y133:Z133">
    <cfRule type="expression" priority="5246">
      <formula>$A153=$AB$9</formula>
    </cfRule>
  </conditionalFormatting>
  <conditionalFormatting sqref="Z112:Z117">
    <cfRule type="expression" dxfId="4" priority="5283">
      <formula>#REF!=$AB$9</formula>
    </cfRule>
  </conditionalFormatting>
  <conditionalFormatting sqref="Y110:Z110">
    <cfRule type="expression" priority="5291">
      <formula>#REF!=$AB$9</formula>
    </cfRule>
  </conditionalFormatting>
  <conditionalFormatting sqref="Y106:Z106">
    <cfRule type="expression" priority="5314">
      <formula>#REF!=$AB$9</formula>
    </cfRule>
  </conditionalFormatting>
  <conditionalFormatting sqref="Z105">
    <cfRule type="expression" dxfId="3" priority="5317">
      <formula>#REF!=$AB$9</formula>
    </cfRule>
  </conditionalFormatting>
  <conditionalFormatting sqref="Y105:Z105">
    <cfRule type="expression" priority="5325">
      <formula>#REF!=$AB$9</formula>
    </cfRule>
  </conditionalFormatting>
  <conditionalFormatting sqref="Y122:Z122">
    <cfRule type="expression" priority="5330">
      <formula>$A150=$AB$9</formula>
    </cfRule>
  </conditionalFormatting>
  <conditionalFormatting sqref="Z110">
    <cfRule type="expression" dxfId="2" priority="5339">
      <formula>#REF!=$AB$9</formula>
    </cfRule>
  </conditionalFormatting>
  <conditionalFormatting sqref="Z109">
    <cfRule type="expression" dxfId="1" priority="5348">
      <formula>#REF!=$AB$9</formula>
    </cfRule>
  </conditionalFormatting>
  <conditionalFormatting sqref="Z80">
    <cfRule type="expression" dxfId="0" priority="1">
      <formula>A80=$AB$9</formula>
    </cfRule>
  </conditionalFormatting>
  <conditionalFormatting sqref="Y50:Z50">
    <cfRule type="expression" priority="5430">
      <formula>#REF!=$AB$9</formula>
    </cfRule>
  </conditionalFormatting>
  <conditionalFormatting sqref="Y47:Z49">
    <cfRule type="expression" priority="5435">
      <formula>#REF!=$AB$9</formula>
    </cfRule>
  </conditionalFormatting>
  <conditionalFormatting sqref="Y33:Z33">
    <cfRule type="expression" priority="5436">
      <formula>#REF!=$AB$9</formula>
    </cfRule>
  </conditionalFormatting>
  <conditionalFormatting sqref="Y29:Z30 Y45:Z48">
    <cfRule type="expression" priority="5444">
      <formula>#REF!=$AB$9</formula>
    </cfRule>
  </conditionalFormatting>
  <conditionalFormatting sqref="Y44:Z45">
    <cfRule type="expression" priority="5448">
      <formula>#REF!=$AB$9</formula>
    </cfRule>
  </conditionalFormatting>
  <conditionalFormatting sqref="Y31:Z46">
    <cfRule type="expression" priority="5449">
      <formula>#REF!=$AB$9</formula>
    </cfRule>
  </conditionalFormatting>
  <conditionalFormatting sqref="Y46:Z46">
    <cfRule type="expression" priority="5450">
      <formula>#REF!=$AB$9</formula>
    </cfRule>
  </conditionalFormatting>
  <conditionalFormatting sqref="Y43:Z44">
    <cfRule type="expression" priority="5451">
      <formula>#REF!=$AB$9</formula>
    </cfRule>
  </conditionalFormatting>
  <conditionalFormatting sqref="Y12:Z16">
    <cfRule type="expression" priority="5453">
      <formula>#REF!=$AB$9</formula>
    </cfRule>
  </conditionalFormatting>
  <conditionalFormatting sqref="Y73:Z74 Y189:Z189">
    <cfRule type="expression" priority="5472">
      <formula>#REF!=$AB$9</formula>
    </cfRule>
  </conditionalFormatting>
  <conditionalFormatting sqref="Y22:Z23 Y31:Z46">
    <cfRule type="expression" priority="5500">
      <formula>#REF!=$AB$9</formula>
    </cfRule>
  </conditionalFormatting>
  <conditionalFormatting sqref="Y127:Z130">
    <cfRule type="expression" priority="5520">
      <formula>$A153=$AB$9</formula>
    </cfRule>
  </conditionalFormatting>
  <conditionalFormatting sqref="Y80:Z81">
    <cfRule type="expression" priority="5540">
      <formula>#REF!=$AB$9</formula>
    </cfRule>
  </conditionalFormatting>
  <conditionalFormatting sqref="Y79:Z79">
    <cfRule type="expression" priority="5556">
      <formula>#REF!=$AB$9</formula>
    </cfRule>
  </conditionalFormatting>
  <conditionalFormatting sqref="Y94:Z94 Y148:Z151">
    <cfRule type="expression" priority="5621">
      <formula>$A100=$AB$9</formula>
    </cfRule>
  </conditionalFormatting>
  <conditionalFormatting sqref="Y90:Z91">
    <cfRule type="expression" priority="5622">
      <formula>$A99=$AB$9</formula>
    </cfRule>
  </conditionalFormatting>
  <conditionalFormatting sqref="Y1048511:Z1048576">
    <cfRule type="expression" priority="5653">
      <formula>$A1=$AB$9</formula>
    </cfRule>
  </conditionalFormatting>
  <conditionalFormatting sqref="Y27:Z42 Y123:Z126 Y58:Z58">
    <cfRule type="expression" priority="5714">
      <formula>$A57=$AB$9</formula>
    </cfRule>
  </conditionalFormatting>
  <conditionalFormatting sqref="Y7:Z11 Y27:Z27 Y29:Z30">
    <cfRule type="expression" priority="5715">
      <formula>$A59=$AB$9</formula>
    </cfRule>
  </conditionalFormatting>
  <conditionalFormatting sqref="Y31:Z32">
    <cfRule type="expression" priority="5716">
      <formula>$A72=$AB$9</formula>
    </cfRule>
  </conditionalFormatting>
  <conditionalFormatting sqref="Y31:Z32">
    <cfRule type="expression" priority="5749">
      <formula>$A74=$AB$9</formula>
    </cfRule>
  </conditionalFormatting>
  <conditionalFormatting sqref="Y98:Z99 Y177:Z177 Y187:Z188">
    <cfRule type="expression" priority="5752">
      <formula>#REF!=$AB$9</formula>
    </cfRule>
  </conditionalFormatting>
  <conditionalFormatting sqref="Y95:Z96">
    <cfRule type="expression" priority="5768">
      <formula>#REF!=$AB$9</formula>
    </cfRule>
  </conditionalFormatting>
  <conditionalFormatting sqref="Y92:Z93">
    <cfRule type="expression" priority="5770">
      <formula>#REF!=$AB$9</formula>
    </cfRule>
  </conditionalFormatting>
  <conditionalFormatting sqref="Y134:Z134">
    <cfRule type="expression" priority="5777">
      <formula>$A153=$AB$9</formula>
    </cfRule>
  </conditionalFormatting>
  <conditionalFormatting sqref="Y50:Z50">
    <cfRule type="expression" priority="5852">
      <formula>$A81=$AB$9</formula>
    </cfRule>
  </conditionalFormatting>
  <conditionalFormatting sqref="Y49:Z49">
    <cfRule type="expression" priority="5857">
      <formula>#REF!=$AB$9</formula>
    </cfRule>
  </conditionalFormatting>
  <conditionalFormatting sqref="Y50:Z50">
    <cfRule type="expression" priority="5858">
      <formula>#REF!=$AB$9</formula>
    </cfRule>
  </conditionalFormatting>
  <conditionalFormatting sqref="Y25:Z25">
    <cfRule type="expression" priority="5864">
      <formula>#REF!=$AB$9</formula>
    </cfRule>
  </conditionalFormatting>
  <conditionalFormatting sqref="Y86:Z86">
    <cfRule type="expression" priority="5875">
      <formula>#REF!=$AB$9</formula>
    </cfRule>
  </conditionalFormatting>
  <conditionalFormatting sqref="Y89:Z89">
    <cfRule type="expression" priority="5881">
      <formula>$A90=$AB$9</formula>
    </cfRule>
  </conditionalFormatting>
  <conditionalFormatting sqref="Y76:Z76">
    <cfRule type="expression" priority="5892">
      <formula>#REF!=$AB$9</formula>
    </cfRule>
  </conditionalFormatting>
  <conditionalFormatting sqref="Y48:Z48">
    <cfRule type="expression" priority="5905">
      <formula>#REF!=$AB$9</formula>
    </cfRule>
  </conditionalFormatting>
  <conditionalFormatting sqref="Y28:Z28">
    <cfRule type="expression" priority="5916">
      <formula>#REF!=$AB$9</formula>
    </cfRule>
  </conditionalFormatting>
  <hyperlinks>
    <hyperlink ref="Q54" r:id="rId1" xr:uid="{00000000-0004-0000-0500-000000000000}"/>
  </hyperlinks>
  <pageMargins left="0.7" right="0.7" top="0.75" bottom="0.75" header="0.3" footer="0.3"/>
  <pageSetup scale="27"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004EA-BABF-4D3D-8C45-2D4D5DA4E30D}">
  <sheetPr>
    <tabColor theme="5"/>
  </sheetPr>
  <dimension ref="A1:F41"/>
  <sheetViews>
    <sheetView topLeftCell="A11" workbookViewId="0">
      <selection activeCell="F25" sqref="F25"/>
    </sheetView>
  </sheetViews>
  <sheetFormatPr defaultRowHeight="14.5" x14ac:dyDescent="0.35"/>
  <cols>
    <col min="2" max="2" width="47.453125" bestFit="1" customWidth="1"/>
    <col min="3" max="3" width="51.1796875" bestFit="1" customWidth="1"/>
  </cols>
  <sheetData>
    <row r="1" spans="1:6" ht="21" x14ac:dyDescent="0.5">
      <c r="A1" s="198" t="s">
        <v>334</v>
      </c>
      <c r="F1" t="s">
        <v>309</v>
      </c>
    </row>
    <row r="2" spans="1:6" x14ac:dyDescent="0.35">
      <c r="A2" s="182">
        <v>1</v>
      </c>
      <c r="B2" s="145" t="s">
        <v>274</v>
      </c>
      <c r="C2" s="145" t="str">
        <f>"_"&amp;A2&amp;"."&amp;B2</f>
        <v>_1. Walk in cold rooms</v>
      </c>
      <c r="D2" s="145"/>
      <c r="E2" s="145"/>
      <c r="F2" s="3" t="str">
        <f>SUBSTITUTE(C2," ","")</f>
        <v>_1.Walkincoldrooms</v>
      </c>
    </row>
    <row r="3" spans="1:6" x14ac:dyDescent="0.35">
      <c r="A3" s="164">
        <f>A2+1</f>
        <v>2</v>
      </c>
      <c r="B3" s="164" t="s">
        <v>275</v>
      </c>
      <c r="C3" s="145" t="str">
        <f t="shared" ref="C3:C25" si="0">"_"&amp;A3&amp;"."&amp;B3</f>
        <v>_2. Walk in cold rooms with freezers</v>
      </c>
      <c r="D3" s="164"/>
      <c r="E3" s="164"/>
      <c r="F3" s="3" t="str">
        <f t="shared" ref="F3:F25" si="1">SUBSTITUTE(C3," ","")</f>
        <v>_2.Walkincoldroomswithfreezers</v>
      </c>
    </row>
    <row r="4" spans="1:6" x14ac:dyDescent="0.35">
      <c r="A4" s="164">
        <f t="shared" ref="A4:A25" si="2">A3+1</f>
        <v>3</v>
      </c>
      <c r="B4" s="164" t="s">
        <v>276</v>
      </c>
      <c r="C4" s="145" t="str">
        <f t="shared" si="0"/>
        <v>_3. Walk in freezers</v>
      </c>
      <c r="D4" s="164"/>
      <c r="E4" s="164"/>
      <c r="F4" s="3" t="str">
        <f t="shared" si="1"/>
        <v>_3.Walkinfreezers</v>
      </c>
    </row>
    <row r="5" spans="1:6" x14ac:dyDescent="0.35">
      <c r="A5" s="164">
        <f t="shared" si="2"/>
        <v>4</v>
      </c>
      <c r="B5" s="164" t="s">
        <v>277</v>
      </c>
      <c r="C5" s="145" t="str">
        <f t="shared" si="0"/>
        <v>_4. Short term lease for Walk in cold rooms</v>
      </c>
      <c r="D5" s="164"/>
      <c r="E5" s="164"/>
      <c r="F5" s="3" t="str">
        <f t="shared" si="1"/>
        <v>_4.ShorttermleaseforWalkincoldrooms</v>
      </c>
    </row>
    <row r="6" spans="1:6" x14ac:dyDescent="0.35">
      <c r="A6" s="164">
        <f t="shared" si="2"/>
        <v>5</v>
      </c>
      <c r="B6" s="145" t="s">
        <v>278</v>
      </c>
      <c r="C6" s="145" t="str">
        <f t="shared" si="0"/>
        <v>_5. Leasing Walk in cold rooms or freezer room</v>
      </c>
      <c r="D6" s="145"/>
      <c r="E6" s="145"/>
      <c r="F6" s="3" t="str">
        <f t="shared" si="1"/>
        <v>_5.LeasingWalkincoldroomsorfreezerroom</v>
      </c>
    </row>
    <row r="7" spans="1:6" x14ac:dyDescent="0.35">
      <c r="A7" s="164">
        <f t="shared" si="2"/>
        <v>6</v>
      </c>
      <c r="B7" s="193" t="s">
        <v>279</v>
      </c>
      <c r="C7" s="145" t="str">
        <f t="shared" si="0"/>
        <v>_6. On grid ILR_without freezer comp</v>
      </c>
      <c r="D7" s="193"/>
      <c r="E7" s="193"/>
      <c r="F7" s="3" t="str">
        <f t="shared" si="1"/>
        <v>_6.OngridILR_withoutfreezercomp</v>
      </c>
    </row>
    <row r="8" spans="1:6" x14ac:dyDescent="0.35">
      <c r="A8" s="164">
        <f t="shared" si="2"/>
        <v>7</v>
      </c>
      <c r="B8" s="193" t="s">
        <v>280</v>
      </c>
      <c r="C8" s="145" t="str">
        <f t="shared" si="0"/>
        <v>_7. On grid ILR_with freezer comp</v>
      </c>
      <c r="D8" s="193"/>
      <c r="E8" s="193"/>
      <c r="F8" s="3" t="str">
        <f t="shared" si="1"/>
        <v>_7.OngridILR_withfreezercomp</v>
      </c>
    </row>
    <row r="9" spans="1:6" x14ac:dyDescent="0.35">
      <c r="A9" s="164">
        <f t="shared" si="2"/>
        <v>8</v>
      </c>
      <c r="B9" s="193" t="s">
        <v>281</v>
      </c>
      <c r="C9" s="145" t="str">
        <f t="shared" si="0"/>
        <v>_8. On grid freezers</v>
      </c>
      <c r="D9" s="193"/>
      <c r="E9" s="193"/>
      <c r="F9" s="3" t="str">
        <f t="shared" si="1"/>
        <v>_8.Ongridfreezers</v>
      </c>
    </row>
    <row r="10" spans="1:6" x14ac:dyDescent="0.35">
      <c r="A10" s="164">
        <f t="shared" si="2"/>
        <v>9</v>
      </c>
      <c r="B10" s="193" t="s">
        <v>282</v>
      </c>
      <c r="C10" s="145" t="str">
        <f t="shared" si="0"/>
        <v>_9. Off grid SDD refrigerators_without freezer comp</v>
      </c>
      <c r="D10" s="193"/>
      <c r="E10" s="193"/>
      <c r="F10" s="3" t="str">
        <f t="shared" si="1"/>
        <v>_9.OffgridSDDrefrigerators_withoutfreezercomp</v>
      </c>
    </row>
    <row r="11" spans="1:6" x14ac:dyDescent="0.35">
      <c r="A11" s="164">
        <f t="shared" si="2"/>
        <v>10</v>
      </c>
      <c r="B11" s="193" t="s">
        <v>283</v>
      </c>
      <c r="C11" s="145" t="str">
        <f t="shared" si="0"/>
        <v>_10. Off grid SDD refrigerators_with freezer comp</v>
      </c>
      <c r="D11" s="193"/>
      <c r="E11" s="193"/>
      <c r="F11" s="3" t="str">
        <f t="shared" si="1"/>
        <v>_10.OffgridSDDrefrigerators_withfreezercomp</v>
      </c>
    </row>
    <row r="12" spans="1:6" x14ac:dyDescent="0.35">
      <c r="A12" s="164">
        <f t="shared" si="2"/>
        <v>11</v>
      </c>
      <c r="B12" s="194" t="s">
        <v>284</v>
      </c>
      <c r="C12" s="145" t="str">
        <f t="shared" si="0"/>
        <v>_11. Off grid SDD freezer</v>
      </c>
      <c r="D12" s="194"/>
      <c r="E12" s="194"/>
      <c r="F12" s="3" t="str">
        <f t="shared" si="1"/>
        <v>_11.OffgridSDDfreezer</v>
      </c>
    </row>
    <row r="13" spans="1:6" x14ac:dyDescent="0.35">
      <c r="A13" s="164">
        <f t="shared" si="2"/>
        <v>12</v>
      </c>
      <c r="B13" s="193" t="s">
        <v>285</v>
      </c>
      <c r="C13" s="145" t="str">
        <f t="shared" si="0"/>
        <v>_12. Temperature monitoring device_30DTR</v>
      </c>
      <c r="D13" s="193"/>
      <c r="E13" s="193"/>
      <c r="F13" s="3" t="str">
        <f t="shared" si="1"/>
        <v>_12.Temperaturemonitoringdevice_30DTR</v>
      </c>
    </row>
    <row r="14" spans="1:6" x14ac:dyDescent="0.35">
      <c r="A14" s="164">
        <f t="shared" si="2"/>
        <v>13</v>
      </c>
      <c r="B14" s="193" t="s">
        <v>286</v>
      </c>
      <c r="C14" s="145" t="str">
        <f t="shared" si="0"/>
        <v>_13. Remote temperature monitoring devices_RTMDs</v>
      </c>
      <c r="D14" s="193"/>
      <c r="E14" s="193"/>
      <c r="F14" s="3" t="str">
        <f t="shared" si="1"/>
        <v>_13.Remotetemperaturemonitoringdevices_RTMDs</v>
      </c>
    </row>
    <row r="15" spans="1:6" x14ac:dyDescent="0.35">
      <c r="A15" s="164">
        <f t="shared" si="2"/>
        <v>14</v>
      </c>
      <c r="B15" s="193" t="s">
        <v>433</v>
      </c>
      <c r="C15" s="145" t="str">
        <f t="shared" si="0"/>
        <v>_14.Long term passive devices</v>
      </c>
      <c r="D15" s="193"/>
      <c r="E15" s="193"/>
      <c r="F15" s="3" t="str">
        <f t="shared" si="1"/>
        <v>_14.Longtermpassivedevices</v>
      </c>
    </row>
    <row r="16" spans="1:6" x14ac:dyDescent="0.35">
      <c r="A16" s="164">
        <f t="shared" si="2"/>
        <v>15</v>
      </c>
      <c r="B16" s="193" t="s">
        <v>287</v>
      </c>
      <c r="C16" s="145" t="str">
        <f t="shared" si="0"/>
        <v>_15. Freeze free vaccine carriers</v>
      </c>
      <c r="D16" s="193"/>
      <c r="E16" s="193"/>
      <c r="F16" s="3" t="str">
        <f t="shared" si="1"/>
        <v>_15.Freezefreevaccinecarriers</v>
      </c>
    </row>
    <row r="17" spans="1:6" x14ac:dyDescent="0.35">
      <c r="A17" s="164">
        <f t="shared" si="2"/>
        <v>16</v>
      </c>
      <c r="B17" s="193" t="s">
        <v>288</v>
      </c>
      <c r="C17" s="145" t="str">
        <f t="shared" si="0"/>
        <v>_16. Freeze free cold boxes</v>
      </c>
      <c r="D17" s="193"/>
      <c r="E17" s="193"/>
      <c r="F17" s="3" t="str">
        <f t="shared" si="1"/>
        <v>_16.Freezefreecoldboxes</v>
      </c>
    </row>
    <row r="18" spans="1:6" x14ac:dyDescent="0.35">
      <c r="A18" s="164">
        <f t="shared" si="2"/>
        <v>17</v>
      </c>
      <c r="B18" s="194" t="s">
        <v>289</v>
      </c>
      <c r="C18" s="145" t="str">
        <f t="shared" si="0"/>
        <v xml:space="preserve">_17. Voltage regulators for equipment </v>
      </c>
      <c r="D18" s="194"/>
      <c r="E18" s="194"/>
      <c r="F18" s="3" t="str">
        <f t="shared" si="1"/>
        <v>_17.Voltageregulatorsforequipment</v>
      </c>
    </row>
    <row r="19" spans="1:6" x14ac:dyDescent="0.35">
      <c r="A19" s="164">
        <f t="shared" si="2"/>
        <v>18</v>
      </c>
      <c r="B19" s="182" t="s">
        <v>290</v>
      </c>
      <c r="C19" s="145" t="str">
        <f t="shared" si="0"/>
        <v>_18. Ice packs</v>
      </c>
      <c r="D19" s="182"/>
      <c r="E19" s="182"/>
      <c r="F19" s="3" t="str">
        <f t="shared" si="1"/>
        <v>_18.Icepacks</v>
      </c>
    </row>
    <row r="20" spans="1:6" x14ac:dyDescent="0.35">
      <c r="A20" s="164">
        <f t="shared" si="2"/>
        <v>19</v>
      </c>
      <c r="B20" s="193" t="s">
        <v>291</v>
      </c>
      <c r="C20" s="145" t="str">
        <f t="shared" si="0"/>
        <v>_19. Spare parts for new ILR equipment without freezer</v>
      </c>
      <c r="D20" s="193"/>
      <c r="E20" s="193"/>
      <c r="F20" s="3" t="str">
        <f t="shared" si="1"/>
        <v>_19.SparepartsfornewILRequipmentwithoutfreezer</v>
      </c>
    </row>
    <row r="21" spans="1:6" x14ac:dyDescent="0.35">
      <c r="A21" s="164">
        <f t="shared" si="2"/>
        <v>20</v>
      </c>
      <c r="B21" s="194" t="s">
        <v>292</v>
      </c>
      <c r="C21" s="145" t="str">
        <f t="shared" si="0"/>
        <v>_20. Spare parts for new ILR equipment with freezer</v>
      </c>
      <c r="D21" s="194"/>
      <c r="E21" s="194"/>
      <c r="F21" s="3" t="str">
        <f t="shared" si="1"/>
        <v>_20.SparepartsfornewILRequipmentwithfreezer</v>
      </c>
    </row>
    <row r="22" spans="1:6" x14ac:dyDescent="0.35">
      <c r="A22" s="164">
        <f t="shared" si="2"/>
        <v>21</v>
      </c>
      <c r="B22" s="194" t="s">
        <v>293</v>
      </c>
      <c r="C22" s="145" t="str">
        <f t="shared" si="0"/>
        <v>_21. Spare parts for new freezer equipment</v>
      </c>
      <c r="D22" s="194"/>
      <c r="E22" s="194"/>
      <c r="F22" s="3" t="str">
        <f t="shared" si="1"/>
        <v>_21.Sparepartsfornewfreezerequipment</v>
      </c>
    </row>
    <row r="23" spans="1:6" x14ac:dyDescent="0.35">
      <c r="A23" s="164">
        <f t="shared" si="2"/>
        <v>22</v>
      </c>
      <c r="B23" s="194" t="s">
        <v>294</v>
      </c>
      <c r="C23" s="145" t="str">
        <f t="shared" si="0"/>
        <v>_22. Spare parts for new SDD without freezer comp</v>
      </c>
      <c r="D23" s="194"/>
      <c r="E23" s="194"/>
      <c r="F23" s="3" t="str">
        <f t="shared" si="1"/>
        <v>_22.SparepartsfornewSDDwithoutfreezercomp</v>
      </c>
    </row>
    <row r="24" spans="1:6" x14ac:dyDescent="0.35">
      <c r="A24" s="164">
        <f t="shared" si="2"/>
        <v>23</v>
      </c>
      <c r="B24" s="194" t="s">
        <v>295</v>
      </c>
      <c r="C24" s="145" t="str">
        <f t="shared" si="0"/>
        <v>_23. Spare parts for new SDD with freezer comp</v>
      </c>
      <c r="D24" s="194"/>
      <c r="E24" s="194"/>
      <c r="F24" s="3" t="str">
        <f t="shared" si="1"/>
        <v>_23.SparepartsfornewSDDwithfreezercomp</v>
      </c>
    </row>
    <row r="25" spans="1:6" x14ac:dyDescent="0.35">
      <c r="A25" s="164">
        <f t="shared" si="2"/>
        <v>24</v>
      </c>
      <c r="B25" s="194" t="s">
        <v>296</v>
      </c>
      <c r="C25" s="145" t="str">
        <f t="shared" si="0"/>
        <v>_24. Spare parts for new SDD freezer</v>
      </c>
      <c r="D25" s="194"/>
      <c r="E25" s="194"/>
      <c r="F25" s="3" t="str">
        <f t="shared" si="1"/>
        <v>_24.SparepartsfornewSDDfreezer</v>
      </c>
    </row>
    <row r="28" spans="1:6" x14ac:dyDescent="0.35">
      <c r="A28" t="s">
        <v>335</v>
      </c>
    </row>
    <row r="29" spans="1:6" x14ac:dyDescent="0.35">
      <c r="B29" t="s">
        <v>318</v>
      </c>
    </row>
    <row r="30" spans="1:6" x14ac:dyDescent="0.35">
      <c r="B30" t="s">
        <v>320</v>
      </c>
    </row>
    <row r="31" spans="1:6" x14ac:dyDescent="0.35">
      <c r="B31" t="s">
        <v>321</v>
      </c>
    </row>
    <row r="32" spans="1:6" x14ac:dyDescent="0.35">
      <c r="B32" t="s">
        <v>322</v>
      </c>
    </row>
    <row r="33" spans="2:2" x14ac:dyDescent="0.35">
      <c r="B33" t="s">
        <v>323</v>
      </c>
    </row>
    <row r="34" spans="2:2" x14ac:dyDescent="0.35">
      <c r="B34" t="s">
        <v>324</v>
      </c>
    </row>
    <row r="35" spans="2:2" x14ac:dyDescent="0.35">
      <c r="B35" t="s">
        <v>325</v>
      </c>
    </row>
    <row r="36" spans="2:2" x14ac:dyDescent="0.35">
      <c r="B36" t="s">
        <v>326</v>
      </c>
    </row>
    <row r="37" spans="2:2" x14ac:dyDescent="0.35">
      <c r="B37" t="s">
        <v>327</v>
      </c>
    </row>
    <row r="38" spans="2:2" x14ac:dyDescent="0.35">
      <c r="B38" t="s">
        <v>328</v>
      </c>
    </row>
    <row r="39" spans="2:2" x14ac:dyDescent="0.35">
      <c r="B39" t="s">
        <v>329</v>
      </c>
    </row>
    <row r="40" spans="2:2" x14ac:dyDescent="0.35">
      <c r="B40" t="s">
        <v>330</v>
      </c>
    </row>
    <row r="41" spans="2:2" x14ac:dyDescent="0.35">
      <c r="B41" t="s">
        <v>331</v>
      </c>
    </row>
  </sheetData>
  <sheetProtection algorithmName="SHA-512" hashValue="qd74CuS9/pBNj4mKjn6tejPJfgull1Mk1nc0drDOcoA/iu07tTOaULDjhKovbOCZJbxq3svICT4JYtbv1hWOkg==" saltValue="cG8Ow1IS4oj99ZhUhs+L7Q==" spinCount="100000" sheet="1" objects="1" scenarios="1"/>
  <pageMargins left="0.7" right="0.7" top="0.75" bottom="0.75" header="0.3" footer="0.3"/>
  <ignoredErrors>
    <ignoredError sqref="A3:A1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734C-2004-4534-9DC3-8E2956D81796}">
  <sheetPr>
    <tabColor theme="5"/>
  </sheetPr>
  <dimension ref="A1:AO27"/>
  <sheetViews>
    <sheetView topLeftCell="G1" zoomScale="70" zoomScaleNormal="70" workbookViewId="0">
      <selection activeCell="G2" sqref="G2:G3"/>
    </sheetView>
  </sheetViews>
  <sheetFormatPr defaultRowHeight="14.5" x14ac:dyDescent="0.35"/>
  <cols>
    <col min="15" max="15" width="18.54296875" customWidth="1"/>
  </cols>
  <sheetData>
    <row r="1" spans="1:41" ht="21" x14ac:dyDescent="0.5">
      <c r="A1" s="198" t="s">
        <v>332</v>
      </c>
    </row>
    <row r="2" spans="1:41" s="2" customFormat="1" ht="87" x14ac:dyDescent="0.35">
      <c r="A2" s="197" t="s">
        <v>271</v>
      </c>
      <c r="B2" s="197" t="s">
        <v>272</v>
      </c>
      <c r="C2" s="197" t="s">
        <v>297</v>
      </c>
      <c r="D2" s="197" t="s">
        <v>298</v>
      </c>
      <c r="E2" s="197" t="s">
        <v>299</v>
      </c>
      <c r="F2" s="197" t="s">
        <v>300</v>
      </c>
      <c r="G2" s="197" t="s">
        <v>301</v>
      </c>
      <c r="H2" s="197" t="s">
        <v>302</v>
      </c>
      <c r="I2" s="197" t="s">
        <v>303</v>
      </c>
      <c r="J2" s="197" t="s">
        <v>304</v>
      </c>
      <c r="K2" s="197" t="s">
        <v>305</v>
      </c>
      <c r="L2" s="197" t="s">
        <v>306</v>
      </c>
      <c r="M2" s="197" t="s">
        <v>307</v>
      </c>
      <c r="N2" s="197" t="s">
        <v>434</v>
      </c>
      <c r="O2" s="197" t="s">
        <v>308</v>
      </c>
      <c r="P2" s="197" t="s">
        <v>435</v>
      </c>
      <c r="Q2" s="197" t="s">
        <v>436</v>
      </c>
      <c r="R2" s="197" t="s">
        <v>437</v>
      </c>
      <c r="S2" s="197" t="s">
        <v>438</v>
      </c>
      <c r="T2" s="197" t="s">
        <v>439</v>
      </c>
      <c r="U2" s="197" t="s">
        <v>440</v>
      </c>
      <c r="V2" s="197" t="s">
        <v>441</v>
      </c>
      <c r="W2" s="197" t="s">
        <v>442</v>
      </c>
      <c r="X2" s="197" t="s">
        <v>443</v>
      </c>
    </row>
    <row r="3" spans="1:41" x14ac:dyDescent="0.35">
      <c r="A3" s="195" t="s">
        <v>81</v>
      </c>
      <c r="B3" s="195" t="s">
        <v>122</v>
      </c>
      <c r="C3" s="195" t="s">
        <v>141</v>
      </c>
      <c r="D3" s="195" t="s">
        <v>81</v>
      </c>
      <c r="E3" s="195" t="s">
        <v>82</v>
      </c>
      <c r="F3" s="195" t="s">
        <v>445</v>
      </c>
      <c r="G3" s="195" t="s">
        <v>445</v>
      </c>
      <c r="H3" s="195" t="s">
        <v>446</v>
      </c>
      <c r="I3" s="195" t="s">
        <v>445</v>
      </c>
      <c r="J3" s="195" t="s">
        <v>445</v>
      </c>
      <c r="K3" s="195" t="s">
        <v>445</v>
      </c>
      <c r="L3" s="195" t="s">
        <v>101</v>
      </c>
      <c r="M3" s="195" t="s">
        <v>346</v>
      </c>
      <c r="N3" s="195" t="s">
        <v>444</v>
      </c>
      <c r="O3" s="195" t="s">
        <v>208</v>
      </c>
      <c r="P3" s="195" t="s">
        <v>448</v>
      </c>
      <c r="Q3" s="195" t="s">
        <v>101</v>
      </c>
      <c r="R3" s="195" t="s">
        <v>101</v>
      </c>
      <c r="S3" s="195" t="s">
        <v>101</v>
      </c>
      <c r="T3" s="195" t="s">
        <v>101</v>
      </c>
      <c r="U3" s="195" t="s">
        <v>101</v>
      </c>
      <c r="V3" s="195" t="s">
        <v>101</v>
      </c>
      <c r="W3" s="195" t="s">
        <v>101</v>
      </c>
      <c r="X3" s="195" t="s">
        <v>101</v>
      </c>
    </row>
    <row r="4" spans="1:41" x14ac:dyDescent="0.35">
      <c r="A4" s="195" t="s">
        <v>51</v>
      </c>
      <c r="B4" s="195"/>
      <c r="C4" s="195"/>
      <c r="D4" s="195" t="s">
        <v>141</v>
      </c>
      <c r="E4" s="195" t="s">
        <v>142</v>
      </c>
      <c r="F4" s="195" t="s">
        <v>446</v>
      </c>
      <c r="G4" s="195" t="s">
        <v>446</v>
      </c>
      <c r="H4" s="195" t="s">
        <v>447</v>
      </c>
      <c r="I4" s="195" t="s">
        <v>446</v>
      </c>
      <c r="J4" s="195" t="s">
        <v>446</v>
      </c>
      <c r="K4" s="195" t="s">
        <v>446</v>
      </c>
      <c r="L4" s="195"/>
      <c r="M4" s="195" t="s">
        <v>347</v>
      </c>
      <c r="N4" s="195"/>
      <c r="O4" s="195"/>
      <c r="Q4" s="195"/>
      <c r="R4" s="195"/>
      <c r="S4" s="195"/>
      <c r="T4" s="195"/>
      <c r="U4" s="195"/>
      <c r="V4" s="195"/>
      <c r="W4" s="195"/>
      <c r="X4" s="195"/>
    </row>
    <row r="5" spans="1:41" x14ac:dyDescent="0.35">
      <c r="A5" s="195" t="s">
        <v>122</v>
      </c>
      <c r="B5" s="195"/>
      <c r="C5" s="195"/>
      <c r="D5" s="195" t="s">
        <v>51</v>
      </c>
      <c r="E5" s="195" t="s">
        <v>53</v>
      </c>
      <c r="F5" s="195" t="s">
        <v>447</v>
      </c>
      <c r="G5" s="195"/>
      <c r="H5" s="195"/>
      <c r="I5" s="195" t="s">
        <v>447</v>
      </c>
      <c r="J5" s="195"/>
      <c r="K5" s="195"/>
      <c r="L5" s="195"/>
      <c r="M5" s="195"/>
      <c r="N5" s="195"/>
      <c r="O5" s="195"/>
      <c r="P5" s="195"/>
      <c r="Q5" s="195"/>
      <c r="R5" s="195"/>
      <c r="S5" s="195"/>
      <c r="T5" s="195"/>
      <c r="U5" s="195"/>
      <c r="V5" s="195"/>
      <c r="W5" s="195"/>
      <c r="X5" s="195"/>
    </row>
    <row r="6" spans="1:41" x14ac:dyDescent="0.35">
      <c r="A6" s="195"/>
      <c r="B6" s="195"/>
      <c r="C6" s="195"/>
      <c r="D6" s="195" t="s">
        <v>122</v>
      </c>
      <c r="E6" s="195" t="s">
        <v>143</v>
      </c>
      <c r="F6" s="195"/>
      <c r="G6" s="195"/>
      <c r="H6" s="195"/>
      <c r="I6" s="195"/>
      <c r="J6" s="195"/>
      <c r="K6" s="195"/>
      <c r="L6" s="195"/>
      <c r="M6" s="195"/>
      <c r="N6" s="195"/>
      <c r="O6" s="195"/>
      <c r="P6" s="195"/>
      <c r="Q6" s="195"/>
      <c r="R6" s="195"/>
      <c r="S6" s="195"/>
      <c r="T6" s="195"/>
      <c r="U6" s="195"/>
      <c r="V6" s="195"/>
      <c r="W6" s="195"/>
      <c r="X6" s="195"/>
    </row>
    <row r="7" spans="1:41" x14ac:dyDescent="0.35">
      <c r="I7" s="195"/>
    </row>
    <row r="9" spans="1:41" ht="21" x14ac:dyDescent="0.5">
      <c r="A9" s="198" t="s">
        <v>333</v>
      </c>
    </row>
    <row r="10" spans="1:41" s="8" customFormat="1" ht="116" x14ac:dyDescent="0.35">
      <c r="A10" s="197" t="str">
        <f>$A$2&amp;SUBSTITUTE(A3," ","")</f>
        <v>_1.Walkincoldrooms10cbm</v>
      </c>
      <c r="B10" s="197" t="str">
        <f>$A$2&amp;SUBSTITUTE(A4," ","")</f>
        <v>_1.Walkincoldrooms30cbm</v>
      </c>
      <c r="C10" s="197" t="str">
        <f>$A$2&amp;SUBSTITUTE(A5," ","")</f>
        <v>_1.Walkincoldrooms40cbm</v>
      </c>
      <c r="D10" s="197" t="str">
        <f>$B$2&amp;SUBSTITUTE(B3," ","")</f>
        <v>_2.Walkincoldroomswithfreezers40cbm</v>
      </c>
      <c r="E10" s="197" t="str">
        <f>$C$2&amp;SUBSTITUTE(C3," ","")</f>
        <v>_3.Walkinfreezers20cbm</v>
      </c>
      <c r="F10" s="197" t="str">
        <f>$D$2&amp;SUBSTITUTE(D3," ","")</f>
        <v>_4.ShorttermleaseforWalkincoldrooms10cbm</v>
      </c>
      <c r="G10" s="197" t="str">
        <f>$D$2&amp;SUBSTITUTE(D4," ","")</f>
        <v>_4.ShorttermleaseforWalkincoldrooms20cbm</v>
      </c>
      <c r="H10" s="197" t="str">
        <f>$D$2&amp;SUBSTITUTE(D5," ","")</f>
        <v>_4.ShorttermleaseforWalkincoldrooms30cbm</v>
      </c>
      <c r="I10" s="197" t="str">
        <f>$D$2&amp;SUBSTITUTE(D6," ","")</f>
        <v>_4.ShorttermleaseforWalkincoldrooms40cbm</v>
      </c>
      <c r="J10" s="197" t="str">
        <f>$E$2&amp;SUBSTITUTE(E3," ","")</f>
        <v>_5.LeasingWalkincoldroomsorfreezerroom10cbmLT</v>
      </c>
      <c r="K10" s="197" t="str">
        <f>$E$2&amp;SUBSTITUTE(E4," ","")</f>
        <v>_5.LeasingWalkincoldroomsorfreezerroom20cbmLT</v>
      </c>
      <c r="L10" s="197" t="str">
        <f>$E$2&amp;SUBSTITUTE(E5," ","")</f>
        <v>_5.LeasingWalkincoldroomsorfreezerroom30cbmLT</v>
      </c>
      <c r="M10" s="197" t="str">
        <f>$E$2&amp;SUBSTITUTE(E6," ","")</f>
        <v>_5.LeasingWalkincoldroomsorfreezerroom40cbmLT</v>
      </c>
      <c r="N10" s="197" t="str">
        <f>$F$2&amp;SUBSTITUTE(F3," ","")</f>
        <v>_6.OngridILR_withoutfreezercomp0-&lt;60L</v>
      </c>
      <c r="O10" s="197" t="str">
        <f>$F$2&amp;SUBSTITUTE(F4," ","")</f>
        <v>_6.OngridILR_withoutfreezercomp60-&lt;120L</v>
      </c>
      <c r="P10" s="197" t="str">
        <f>$F$2&amp;SUBSTITUTE(F5," ","")</f>
        <v>_6.OngridILR_withoutfreezercomp&gt;-120L</v>
      </c>
      <c r="Q10" s="197" t="str">
        <f>$G$2&amp;SUBSTITUTE(G3," ","")</f>
        <v>_7.OngridILR_withfreezercomp0-&lt;60L</v>
      </c>
      <c r="R10" s="197" t="str">
        <f>$G$2&amp;SUBSTITUTE(G4," ","")</f>
        <v>_7.OngridILR_withfreezercomp60-&lt;120L</v>
      </c>
      <c r="S10" s="197" t="str">
        <f>$H$2&amp;SUBSTITUTE(H3," ","")</f>
        <v>_8.Ongridfreezers60-&lt;120L</v>
      </c>
      <c r="T10" s="197" t="str">
        <f>$H$2&amp;SUBSTITUTE(H4," ","")</f>
        <v>_8.Ongridfreezers&gt;-120L</v>
      </c>
      <c r="U10" s="197" t="str">
        <f>$I$2&amp;SUBSTITUTE(I3," ","")</f>
        <v>_9.OffgridSDDrefrigerators_withoutfreezercomp0-&lt;60L</v>
      </c>
      <c r="V10" s="197" t="str">
        <f>$I$2&amp;SUBSTITUTE(I4," ","")</f>
        <v>_9.OffgridSDDrefrigerators_withoutfreezercomp60-&lt;120L</v>
      </c>
      <c r="W10" s="197" t="str">
        <f>$I$2&amp;SUBSTITUTE(I5," ","")</f>
        <v>_9.OffgridSDDrefrigerators_withoutfreezercomp&gt;-120L</v>
      </c>
      <c r="X10" s="197" t="str">
        <f>$J$2&amp;SUBSTITUTE(J3," ","")</f>
        <v>_10.OffgridSDDrefrigerators_withfreezercomp0-&lt;60L</v>
      </c>
      <c r="Y10" s="197" t="str">
        <f>$J$2&amp;SUBSTITUTE(J4," ","")</f>
        <v>_10.OffgridSDDrefrigerators_withfreezercomp60-&lt;120L</v>
      </c>
      <c r="Z10" s="197" t="str">
        <f>$K$2&amp;SUBSTITUTE(K3," ","")</f>
        <v>_11.OffgridSDDfreezer0-&lt;60L</v>
      </c>
      <c r="AA10" s="197" t="str">
        <f>$K$2&amp;SUBSTITUTE(K4," ","")</f>
        <v>_11.OffgridSDDfreezer60-&lt;120L</v>
      </c>
      <c r="AB10" s="197" t="str">
        <f>$L$2&amp;SUBSTITUTE(L3," ","")</f>
        <v>_12.Temperaturemonitoringdevice_30DTRNA</v>
      </c>
      <c r="AC10" s="197" t="str">
        <f>$M$2&amp;SUBSTITUTE(M3," ","")</f>
        <v>_13.Remotetemperaturemonitoringdevices_RTMDsWICR</v>
      </c>
      <c r="AD10" s="197" t="str">
        <f>$M$2&amp;SUBSTITUTE(M4," ","")</f>
        <v>_13.Remotetemperaturemonitoringdevices_RTMDsRefrigerator</v>
      </c>
      <c r="AE10" s="197" t="str">
        <f>$N$2&amp;SUBSTITUTE(N3," ","")</f>
        <v>_14.Longtermpassivedevices5-&lt;10L</v>
      </c>
      <c r="AF10" s="197" t="str">
        <f>$O$2&amp;SUBSTITUTE(O3," ","")</f>
        <v>_15.Freezefreevaccinecarriers&lt;5L</v>
      </c>
      <c r="AG10" s="197" t="str">
        <f>$P$2&amp;SUBSTITUTE(P3," ","")</f>
        <v>_16.Freezefreecoldboxes&gt;-15L</v>
      </c>
      <c r="AH10" s="197" t="str">
        <f>$Q$2&amp;SUBSTITUTE(Q3," ","")</f>
        <v>_17.VoltageregulatorsforequipmentNA</v>
      </c>
      <c r="AI10" s="197" t="str">
        <f>$R$2&amp;SUBSTITUTE(R3," ","")</f>
        <v>_18.IcepacksNA</v>
      </c>
      <c r="AJ10" s="197" t="str">
        <f>$S$2&amp;SUBSTITUTE(S3," ","")</f>
        <v>_19.SparepartsfornewILRequipmentwithoutfreezerNA</v>
      </c>
      <c r="AK10" s="197" t="str">
        <f>$T$2&amp;SUBSTITUTE(T3," ","")</f>
        <v>_20.SparepartsfornewILRequipmentwithfreezerNA</v>
      </c>
      <c r="AL10" s="197" t="str">
        <f>$U$2&amp;SUBSTITUTE(U3," ","")</f>
        <v>_21.SparepartsfornewfreezerequipmentNA</v>
      </c>
      <c r="AM10" s="197" t="str">
        <f>$V$2&amp;SUBSTITUTE(V3," ","")</f>
        <v>_22.SparepartsfornewSDDwithoutfreezercompNA</v>
      </c>
      <c r="AN10" s="197" t="str">
        <f>$W$2&amp;SUBSTITUTE(W3," ","")</f>
        <v>_23.SparepartsfornewSDDwithfreezercompNA</v>
      </c>
      <c r="AO10" s="197" t="str">
        <f>$X$2&amp;SUBSTITUTE(X3," ","")</f>
        <v>_24.SparepartsfornewSDDfreezerNA</v>
      </c>
    </row>
    <row r="11" spans="1:41" ht="101.5" x14ac:dyDescent="0.35">
      <c r="A11" s="196" t="s">
        <v>99</v>
      </c>
      <c r="B11" s="196" t="s">
        <v>112</v>
      </c>
      <c r="C11" s="196" t="s">
        <v>123</v>
      </c>
      <c r="D11" s="196" t="s">
        <v>133</v>
      </c>
      <c r="E11" s="196" t="s">
        <v>380</v>
      </c>
      <c r="F11" s="196" t="s">
        <v>81</v>
      </c>
      <c r="G11" s="196" t="s">
        <v>141</v>
      </c>
      <c r="H11" s="196" t="s">
        <v>51</v>
      </c>
      <c r="I11" s="196" t="s">
        <v>122</v>
      </c>
      <c r="J11" s="196" t="s">
        <v>82</v>
      </c>
      <c r="K11" s="196" t="s">
        <v>142</v>
      </c>
      <c r="L11" s="196" t="s">
        <v>53</v>
      </c>
      <c r="M11" s="196" t="s">
        <v>143</v>
      </c>
      <c r="N11" s="196" t="s">
        <v>147</v>
      </c>
      <c r="O11" s="196" t="s">
        <v>154</v>
      </c>
      <c r="P11" s="196" t="s">
        <v>163</v>
      </c>
      <c r="Q11" s="196" t="s">
        <v>169</v>
      </c>
      <c r="R11" s="196" t="s">
        <v>172</v>
      </c>
      <c r="S11" s="196" t="s">
        <v>173</v>
      </c>
      <c r="T11" s="196" t="s">
        <v>175</v>
      </c>
      <c r="U11" s="196" t="s">
        <v>179</v>
      </c>
      <c r="V11" s="196" t="s">
        <v>185</v>
      </c>
      <c r="W11" s="196" t="s">
        <v>189</v>
      </c>
      <c r="X11" s="196" t="s">
        <v>193</v>
      </c>
      <c r="Y11" s="196" t="s">
        <v>198</v>
      </c>
      <c r="Z11" s="196" t="s">
        <v>201</v>
      </c>
      <c r="AA11" s="196" t="s">
        <v>203</v>
      </c>
      <c r="AB11" s="196" t="s">
        <v>205</v>
      </c>
      <c r="AC11" s="196" t="s">
        <v>245</v>
      </c>
      <c r="AD11" s="196" t="s">
        <v>252</v>
      </c>
      <c r="AE11" s="196" t="s">
        <v>431</v>
      </c>
      <c r="AF11" s="196" t="s">
        <v>210</v>
      </c>
      <c r="AG11" s="196" t="s">
        <v>215</v>
      </c>
      <c r="AH11" s="196" t="s">
        <v>396</v>
      </c>
      <c r="AI11" s="196" t="s">
        <v>226</v>
      </c>
      <c r="AJ11" s="196" t="s">
        <v>398</v>
      </c>
      <c r="AK11" s="196" t="s">
        <v>416</v>
      </c>
      <c r="AL11" s="196" t="s">
        <v>420</v>
      </c>
      <c r="AM11" s="196" t="s">
        <v>357</v>
      </c>
      <c r="AN11" s="196" t="s">
        <v>371</v>
      </c>
      <c r="AO11" s="196" t="s">
        <v>378</v>
      </c>
    </row>
    <row r="12" spans="1:41" ht="130.5" x14ac:dyDescent="0.35">
      <c r="A12" s="196" t="s">
        <v>103</v>
      </c>
      <c r="B12" s="196" t="s">
        <v>114</v>
      </c>
      <c r="C12" s="196" t="s">
        <v>124</v>
      </c>
      <c r="D12" s="196" t="s">
        <v>134</v>
      </c>
      <c r="E12" s="196" t="s">
        <v>381</v>
      </c>
      <c r="F12" s="196"/>
      <c r="G12" s="196"/>
      <c r="H12" s="196"/>
      <c r="I12" s="196"/>
      <c r="J12" s="196"/>
      <c r="K12" s="196"/>
      <c r="L12" s="196"/>
      <c r="M12" s="196"/>
      <c r="N12" s="196" t="s">
        <v>150</v>
      </c>
      <c r="O12" s="196" t="s">
        <v>156</v>
      </c>
      <c r="P12" s="196" t="s">
        <v>165</v>
      </c>
      <c r="Q12" s="196" t="s">
        <v>170</v>
      </c>
      <c r="R12" s="196"/>
      <c r="S12" s="196" t="s">
        <v>174</v>
      </c>
      <c r="T12" s="196" t="s">
        <v>176</v>
      </c>
      <c r="U12" s="196" t="s">
        <v>180</v>
      </c>
      <c r="V12" s="196" t="s">
        <v>186</v>
      </c>
      <c r="W12" s="196" t="s">
        <v>190</v>
      </c>
      <c r="X12" s="196" t="s">
        <v>194</v>
      </c>
      <c r="Y12" s="196" t="s">
        <v>199</v>
      </c>
      <c r="Z12" s="196" t="s">
        <v>202</v>
      </c>
      <c r="AA12" s="196"/>
      <c r="AB12" s="196"/>
      <c r="AC12" s="196" t="s">
        <v>246</v>
      </c>
      <c r="AD12" s="196" t="s">
        <v>253</v>
      </c>
      <c r="AE12" s="196"/>
      <c r="AF12" s="196" t="s">
        <v>212</v>
      </c>
      <c r="AG12" s="196"/>
      <c r="AH12" s="196" t="s">
        <v>397</v>
      </c>
      <c r="AI12" s="196" t="s">
        <v>227</v>
      </c>
      <c r="AJ12" s="196" t="s">
        <v>399</v>
      </c>
      <c r="AK12" s="196" t="s">
        <v>417</v>
      </c>
      <c r="AL12" s="196" t="s">
        <v>421</v>
      </c>
      <c r="AM12" s="196" t="s">
        <v>358</v>
      </c>
      <c r="AN12" s="196" t="s">
        <v>372</v>
      </c>
      <c r="AO12" s="196"/>
    </row>
    <row r="13" spans="1:41" ht="130.5" x14ac:dyDescent="0.35">
      <c r="A13" s="196" t="s">
        <v>105</v>
      </c>
      <c r="B13" s="196" t="s">
        <v>115</v>
      </c>
      <c r="C13" s="196" t="s">
        <v>125</v>
      </c>
      <c r="D13" s="196" t="s">
        <v>135</v>
      </c>
      <c r="E13" s="196" t="s">
        <v>382</v>
      </c>
      <c r="F13" s="196"/>
      <c r="G13" s="196"/>
      <c r="H13" s="196"/>
      <c r="I13" s="196"/>
      <c r="J13" s="196"/>
      <c r="K13" s="196"/>
      <c r="L13" s="196"/>
      <c r="M13" s="196"/>
      <c r="N13" s="196" t="s">
        <v>151</v>
      </c>
      <c r="O13" s="196" t="s">
        <v>158</v>
      </c>
      <c r="P13" s="196" t="s">
        <v>166</v>
      </c>
      <c r="Q13" s="196" t="s">
        <v>171</v>
      </c>
      <c r="R13" s="196"/>
      <c r="S13" s="196"/>
      <c r="T13" s="196" t="s">
        <v>177</v>
      </c>
      <c r="U13" s="196" t="s">
        <v>181</v>
      </c>
      <c r="V13" s="196" t="s">
        <v>187</v>
      </c>
      <c r="W13" s="196" t="s">
        <v>191</v>
      </c>
      <c r="X13" s="196" t="s">
        <v>195</v>
      </c>
      <c r="Y13" s="196" t="s">
        <v>200</v>
      </c>
      <c r="AA13" s="196"/>
      <c r="AB13" s="196"/>
      <c r="AC13" s="196" t="s">
        <v>247</v>
      </c>
      <c r="AD13" s="196" t="s">
        <v>254</v>
      </c>
      <c r="AE13" s="196"/>
      <c r="AF13" s="196" t="s">
        <v>214</v>
      </c>
      <c r="AG13" s="196"/>
      <c r="AH13" s="196"/>
      <c r="AI13" s="196" t="s">
        <v>228</v>
      </c>
      <c r="AJ13" s="196" t="s">
        <v>400</v>
      </c>
      <c r="AK13" s="196" t="s">
        <v>418</v>
      </c>
      <c r="AL13" s="196" t="s">
        <v>422</v>
      </c>
      <c r="AM13" s="196" t="s">
        <v>359</v>
      </c>
      <c r="AN13" s="196" t="s">
        <v>373</v>
      </c>
      <c r="AO13" s="196"/>
    </row>
    <row r="14" spans="1:41" ht="116" x14ac:dyDescent="0.35">
      <c r="A14" s="196" t="s">
        <v>107</v>
      </c>
      <c r="B14" s="196" t="s">
        <v>116</v>
      </c>
      <c r="C14" s="196" t="s">
        <v>126</v>
      </c>
      <c r="D14" s="196" t="s">
        <v>136</v>
      </c>
      <c r="E14" s="196" t="s">
        <v>383</v>
      </c>
      <c r="F14" s="196"/>
      <c r="G14" s="196"/>
      <c r="H14" s="196"/>
      <c r="I14" s="196"/>
      <c r="J14" s="196"/>
      <c r="K14" s="196"/>
      <c r="L14" s="196"/>
      <c r="M14" s="196"/>
      <c r="N14" s="196"/>
      <c r="O14" s="196" t="s">
        <v>159</v>
      </c>
      <c r="P14" s="196" t="s">
        <v>167</v>
      </c>
      <c r="Q14" s="196" t="s">
        <v>172</v>
      </c>
      <c r="R14" s="196"/>
      <c r="S14" s="196"/>
      <c r="T14" s="196" t="s">
        <v>178</v>
      </c>
      <c r="U14" s="196" t="s">
        <v>182</v>
      </c>
      <c r="V14" s="196" t="s">
        <v>188</v>
      </c>
      <c r="W14" s="196" t="s">
        <v>192</v>
      </c>
      <c r="X14" s="196" t="s">
        <v>196</v>
      </c>
      <c r="Y14" s="196"/>
      <c r="Z14" s="196"/>
      <c r="AA14" s="196"/>
      <c r="AB14" s="196"/>
      <c r="AC14" s="196" t="s">
        <v>248</v>
      </c>
      <c r="AD14" s="196" t="s">
        <v>255</v>
      </c>
      <c r="AE14" s="196"/>
      <c r="AF14" s="196" t="s">
        <v>395</v>
      </c>
      <c r="AG14" s="196"/>
      <c r="AH14" s="196"/>
      <c r="AI14" s="196" t="s">
        <v>229</v>
      </c>
      <c r="AJ14" s="196" t="s">
        <v>401</v>
      </c>
      <c r="AK14" s="196" t="s">
        <v>419</v>
      </c>
      <c r="AL14" s="196" t="s">
        <v>423</v>
      </c>
      <c r="AM14" s="196" t="s">
        <v>360</v>
      </c>
      <c r="AN14" s="196" t="s">
        <v>374</v>
      </c>
      <c r="AO14" s="196"/>
    </row>
    <row r="15" spans="1:41" ht="116" x14ac:dyDescent="0.35">
      <c r="A15" s="196" t="s">
        <v>110</v>
      </c>
      <c r="B15" s="196" t="s">
        <v>117</v>
      </c>
      <c r="C15" s="196" t="s">
        <v>127</v>
      </c>
      <c r="D15" s="196" t="s">
        <v>137</v>
      </c>
      <c r="E15" s="196" t="s">
        <v>384</v>
      </c>
      <c r="F15" s="196"/>
      <c r="G15" s="196"/>
      <c r="H15" s="196"/>
      <c r="I15" s="196"/>
      <c r="J15" s="196"/>
      <c r="K15" s="196"/>
      <c r="L15" s="196"/>
      <c r="M15" s="196"/>
      <c r="N15" s="196"/>
      <c r="O15" s="196" t="s">
        <v>160</v>
      </c>
      <c r="P15" s="196" t="s">
        <v>168</v>
      </c>
      <c r="Q15" s="196"/>
      <c r="R15" s="196"/>
      <c r="S15" s="196"/>
      <c r="T15" s="196"/>
      <c r="U15" s="196" t="s">
        <v>183</v>
      </c>
      <c r="V15" s="196"/>
      <c r="W15" s="196"/>
      <c r="X15" s="196" t="s">
        <v>197</v>
      </c>
      <c r="Y15" s="196"/>
      <c r="Z15" s="196"/>
      <c r="AA15" s="196"/>
      <c r="AB15" s="196"/>
      <c r="AC15" s="196" t="s">
        <v>249</v>
      </c>
      <c r="AD15" s="196" t="s">
        <v>256</v>
      </c>
      <c r="AE15" s="196"/>
      <c r="AF15" s="196" t="s">
        <v>221</v>
      </c>
      <c r="AG15" s="196"/>
      <c r="AH15" s="196"/>
      <c r="AI15" s="196" t="s">
        <v>267</v>
      </c>
      <c r="AJ15" s="196" t="s">
        <v>402</v>
      </c>
      <c r="AK15" s="196"/>
      <c r="AL15" s="196" t="s">
        <v>424</v>
      </c>
      <c r="AM15" s="196" t="s">
        <v>361</v>
      </c>
      <c r="AN15" s="196" t="s">
        <v>375</v>
      </c>
      <c r="AO15" s="196"/>
    </row>
    <row r="16" spans="1:41" ht="130.5" x14ac:dyDescent="0.35">
      <c r="A16" s="196"/>
      <c r="B16" s="196" t="s">
        <v>118</v>
      </c>
      <c r="C16" s="196" t="s">
        <v>128</v>
      </c>
      <c r="D16" s="196" t="s">
        <v>138</v>
      </c>
      <c r="E16" s="196" t="s">
        <v>385</v>
      </c>
      <c r="F16" s="196"/>
      <c r="G16" s="196"/>
      <c r="H16" s="196"/>
      <c r="I16" s="196"/>
      <c r="J16" s="196"/>
      <c r="K16" s="196"/>
      <c r="L16" s="196"/>
      <c r="M16" s="196"/>
      <c r="N16" s="196"/>
      <c r="O16" s="196" t="s">
        <v>161</v>
      </c>
      <c r="P16" s="196"/>
      <c r="Q16" s="196"/>
      <c r="R16" s="196"/>
      <c r="S16" s="196"/>
      <c r="T16" s="196"/>
      <c r="U16" s="196" t="s">
        <v>184</v>
      </c>
      <c r="V16" s="196"/>
      <c r="W16" s="196"/>
      <c r="X16" s="196"/>
      <c r="Y16" s="196"/>
      <c r="Z16" s="196"/>
      <c r="AA16" s="196"/>
      <c r="AB16" s="196"/>
      <c r="AC16" s="196" t="s">
        <v>250</v>
      </c>
      <c r="AD16" s="196"/>
      <c r="AE16" s="196"/>
      <c r="AF16" s="196"/>
      <c r="AG16" s="196"/>
      <c r="AH16" s="196"/>
      <c r="AI16" s="196" t="s">
        <v>230</v>
      </c>
      <c r="AJ16" s="196" t="s">
        <v>403</v>
      </c>
      <c r="AK16" s="196"/>
      <c r="AL16" s="196" t="s">
        <v>425</v>
      </c>
      <c r="AM16" s="196" t="s">
        <v>362</v>
      </c>
      <c r="AN16" s="196" t="s">
        <v>376</v>
      </c>
      <c r="AO16" s="196"/>
    </row>
    <row r="17" spans="1:41" ht="116" x14ac:dyDescent="0.35">
      <c r="A17" s="196"/>
      <c r="B17" s="196" t="s">
        <v>119</v>
      </c>
      <c r="C17" s="196" t="s">
        <v>129</v>
      </c>
      <c r="D17" s="196" t="s">
        <v>139</v>
      </c>
      <c r="E17" s="196" t="s">
        <v>386</v>
      </c>
      <c r="F17" s="196"/>
      <c r="G17" s="196"/>
      <c r="H17" s="196"/>
      <c r="I17" s="196"/>
      <c r="J17" s="196"/>
      <c r="K17" s="196"/>
      <c r="L17" s="196"/>
      <c r="M17" s="196"/>
      <c r="N17" s="196"/>
      <c r="O17" s="196" t="s">
        <v>162</v>
      </c>
      <c r="P17" s="196"/>
      <c r="Q17" s="196"/>
      <c r="R17" s="196"/>
      <c r="S17" s="196"/>
      <c r="T17" s="196"/>
      <c r="V17" s="196"/>
      <c r="W17" s="196"/>
      <c r="X17" s="196"/>
      <c r="Y17" s="196"/>
      <c r="Z17" s="196"/>
      <c r="AA17" s="196"/>
      <c r="AB17" s="196"/>
      <c r="AC17" s="196" t="s">
        <v>251</v>
      </c>
      <c r="AD17" s="196"/>
      <c r="AE17" s="196"/>
      <c r="AF17" s="196"/>
      <c r="AG17" s="196"/>
      <c r="AH17" s="196"/>
      <c r="AI17" s="196" t="s">
        <v>231</v>
      </c>
      <c r="AJ17" s="196" t="s">
        <v>404</v>
      </c>
      <c r="AK17" s="196"/>
      <c r="AL17" s="196" t="s">
        <v>426</v>
      </c>
      <c r="AM17" s="196" t="s">
        <v>363</v>
      </c>
      <c r="AN17" s="196" t="s">
        <v>429</v>
      </c>
      <c r="AO17" s="196"/>
    </row>
    <row r="18" spans="1:41" ht="72.5" x14ac:dyDescent="0.35">
      <c r="A18" s="196"/>
      <c r="B18" s="196" t="s">
        <v>120</v>
      </c>
      <c r="C18" s="196" t="s">
        <v>130</v>
      </c>
      <c r="D18" s="196" t="s">
        <v>140</v>
      </c>
      <c r="E18" s="196" t="s">
        <v>387</v>
      </c>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E18" s="196"/>
      <c r="AF18" s="196"/>
      <c r="AG18" s="196"/>
      <c r="AH18" s="196"/>
      <c r="AI18" s="196" t="s">
        <v>232</v>
      </c>
      <c r="AJ18" s="196" t="s">
        <v>405</v>
      </c>
      <c r="AK18" s="196"/>
      <c r="AL18" s="196" t="s">
        <v>427</v>
      </c>
      <c r="AM18" s="196" t="s">
        <v>364</v>
      </c>
      <c r="AN18" s="196" t="s">
        <v>377</v>
      </c>
      <c r="AO18" s="196"/>
    </row>
    <row r="19" spans="1:41" ht="72.5" x14ac:dyDescent="0.35">
      <c r="A19" s="196"/>
      <c r="B19" s="196" t="s">
        <v>121</v>
      </c>
      <c r="C19" s="196" t="s">
        <v>131</v>
      </c>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D19" s="196"/>
      <c r="AE19" s="196"/>
      <c r="AF19" s="196"/>
      <c r="AG19" s="196"/>
      <c r="AH19" s="196"/>
      <c r="AI19" s="196" t="s">
        <v>233</v>
      </c>
      <c r="AJ19" s="196" t="s">
        <v>406</v>
      </c>
      <c r="AK19" s="196"/>
      <c r="AL19" s="196"/>
      <c r="AM19" s="196" t="s">
        <v>365</v>
      </c>
      <c r="AN19" s="196" t="s">
        <v>379</v>
      </c>
      <c r="AO19" s="196"/>
    </row>
    <row r="20" spans="1:41" ht="58" x14ac:dyDescent="0.35">
      <c r="A20" s="196"/>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D20" s="196"/>
      <c r="AE20" s="196"/>
      <c r="AF20" s="196"/>
      <c r="AG20" s="196"/>
      <c r="AH20" s="196"/>
      <c r="AI20" s="196" t="s">
        <v>234</v>
      </c>
      <c r="AJ20" s="196" t="s">
        <v>407</v>
      </c>
      <c r="AK20" s="196"/>
      <c r="AL20" s="196"/>
      <c r="AM20" s="196" t="s">
        <v>366</v>
      </c>
      <c r="AN20" s="196"/>
      <c r="AO20" s="196"/>
    </row>
    <row r="21" spans="1:41" ht="58" x14ac:dyDescent="0.35">
      <c r="A21" s="196"/>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D21" s="196"/>
      <c r="AE21" s="196"/>
      <c r="AF21" s="196"/>
      <c r="AG21" s="196"/>
      <c r="AH21" s="196"/>
      <c r="AI21" s="196" t="s">
        <v>235</v>
      </c>
      <c r="AJ21" s="196" t="s">
        <v>408</v>
      </c>
      <c r="AK21" s="196"/>
      <c r="AL21" s="196"/>
      <c r="AM21" s="196" t="s">
        <v>428</v>
      </c>
      <c r="AN21" s="196"/>
      <c r="AO21" s="196"/>
    </row>
    <row r="22" spans="1:41" ht="58" x14ac:dyDescent="0.35">
      <c r="A22" s="196"/>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D22" s="196"/>
      <c r="AE22" s="196"/>
      <c r="AF22" s="196"/>
      <c r="AG22" s="196"/>
      <c r="AH22" s="196"/>
      <c r="AI22" s="196" t="s">
        <v>236</v>
      </c>
      <c r="AJ22" s="196" t="s">
        <v>409</v>
      </c>
      <c r="AK22" s="196"/>
      <c r="AL22" s="196"/>
      <c r="AM22" s="196" t="s">
        <v>367</v>
      </c>
      <c r="AN22" s="196"/>
      <c r="AO22" s="196"/>
    </row>
    <row r="23" spans="1:41" ht="58" x14ac:dyDescent="0.35">
      <c r="A23" s="196"/>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D23" s="196"/>
      <c r="AE23" s="196"/>
      <c r="AF23" s="196"/>
      <c r="AG23" s="196"/>
      <c r="AH23" s="196"/>
      <c r="AI23" s="196" t="s">
        <v>237</v>
      </c>
      <c r="AJ23" s="196" t="s">
        <v>410</v>
      </c>
      <c r="AK23" s="196"/>
      <c r="AL23" s="196"/>
      <c r="AM23" s="196" t="s">
        <v>368</v>
      </c>
      <c r="AN23" s="196"/>
      <c r="AO23" s="196"/>
    </row>
    <row r="24" spans="1:41" ht="43.5" x14ac:dyDescent="0.35">
      <c r="A24" s="196"/>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D24" s="196"/>
      <c r="AE24" s="196"/>
      <c r="AF24" s="196"/>
      <c r="AG24" s="196"/>
      <c r="AH24" s="196"/>
      <c r="AI24" s="196" t="s">
        <v>238</v>
      </c>
      <c r="AJ24" s="196" t="s">
        <v>411</v>
      </c>
      <c r="AK24" s="196"/>
      <c r="AL24" s="196"/>
      <c r="AM24" s="196" t="s">
        <v>369</v>
      </c>
      <c r="AN24" s="196"/>
      <c r="AO24" s="196"/>
    </row>
    <row r="25" spans="1:41" ht="58" x14ac:dyDescent="0.35">
      <c r="A25" s="196"/>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t="s">
        <v>412</v>
      </c>
      <c r="AK25" s="196"/>
      <c r="AL25" s="196"/>
      <c r="AM25" s="196" t="s">
        <v>370</v>
      </c>
      <c r="AN25" s="196"/>
      <c r="AO25" s="196"/>
    </row>
    <row r="26" spans="1:41" ht="58" x14ac:dyDescent="0.35">
      <c r="A26" s="196"/>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t="s">
        <v>413</v>
      </c>
      <c r="AK26" s="196"/>
      <c r="AL26" s="196"/>
      <c r="AM26" s="196"/>
      <c r="AN26" s="196"/>
      <c r="AO26" s="196"/>
    </row>
    <row r="27" spans="1:41" x14ac:dyDescent="0.35">
      <c r="AJ27" t="s">
        <v>415</v>
      </c>
    </row>
  </sheetData>
  <sheetProtection algorithmName="SHA-512" hashValue="rsm4GBBkvoOxy1hNtRrj1Bc2eAk02WlOVI9pfDX9pw5zfMbdxU1iBP12hTOM0OdX6SXj4jBuK+jNVe2dwVrQZg==" saltValue="5PUVMJNGe2WK9a1Zq4Kn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07" ma:contentTypeDescription="Gavi Document content type " ma:contentTypeScope="" ma:versionID="a2a4c7f63ad82320bd71c3519bc789cb">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4f143fe849600828eb9a8cbe28f15da2"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GAVI-438364776-938463</_dlc_DocId>
    <_dlc_DocIdUrl xmlns="55894003-98dc-4f3e-8669-85b90bdbcc8c">
      <Url>https://gavinet.sharepoint.com/teams/PAP/srp/_layouts/15/DocIdRedir.aspx?ID=GAVI-438364776-938463</Url>
      <Description>GAVI-438364776-938463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93cb0222-e980-4273-ad97-85dba3159c09" ContentTypeId="0x0101009954897F3EE3CC4ABB9FB9EDAC9CDEBC" PreviousValue="false"/>
</file>

<file path=customXml/itemProps1.xml><?xml version="1.0" encoding="utf-8"?>
<ds:datastoreItem xmlns:ds="http://schemas.openxmlformats.org/officeDocument/2006/customXml" ds:itemID="{1780C4D5-CD07-4C84-984C-A44E781C6353}">
  <ds:schemaRefs>
    <ds:schemaRef ds:uri="http://schemas.microsoft.com/sharepoint/events"/>
  </ds:schemaRefs>
</ds:datastoreItem>
</file>

<file path=customXml/itemProps2.xml><?xml version="1.0" encoding="utf-8"?>
<ds:datastoreItem xmlns:ds="http://schemas.openxmlformats.org/officeDocument/2006/customXml" ds:itemID="{903528F2-6383-4F94-AE3F-CC6D7E7DB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9FCF9A-26F7-4BA0-ACE8-63D4EB2665F4}">
  <ds:schemaRefs>
    <ds:schemaRef ds:uri="http://schemas.microsoft.com/office/2006/documentManagement/types"/>
    <ds:schemaRef ds:uri="http://purl.org/dc/elements/1.1/"/>
    <ds:schemaRef ds:uri="http://schemas.openxmlformats.org/package/2006/metadata/core-properties"/>
    <ds:schemaRef ds:uri="015fe376-55b6-46ec-ba2b-102320879b19"/>
    <ds:schemaRef ds:uri="http://schemas.microsoft.com/office/infopath/2007/PartnerControls"/>
    <ds:schemaRef ds:uri="http://purl.org/dc/terms/"/>
    <ds:schemaRef ds:uri="cbddf734-021f-4629-a1ca-360fa2de26cd"/>
    <ds:schemaRef ds:uri="http://schemas.microsoft.com/office/2006/metadata/properties"/>
    <ds:schemaRef ds:uri="http://www.w3.org/XML/1998/namespace"/>
    <ds:schemaRef ds:uri="http://purl.org/dc/dcmitype/"/>
    <ds:schemaRef ds:uri="d0706217-df7c-4bf4-936d-b09aa3b837af"/>
    <ds:schemaRef ds:uri="55894003-98dc-4f3e-8669-85b90bdbcc8c"/>
  </ds:schemaRefs>
</ds:datastoreItem>
</file>

<file path=customXml/itemProps4.xml><?xml version="1.0" encoding="utf-8"?>
<ds:datastoreItem xmlns:ds="http://schemas.openxmlformats.org/officeDocument/2006/customXml" ds:itemID="{FD1DEB82-FB4B-4409-B551-4B169D376380}">
  <ds:schemaRefs>
    <ds:schemaRef ds:uri="http://schemas.microsoft.com/sharepoint/v3/contenttype/forms"/>
  </ds:schemaRefs>
</ds:datastoreItem>
</file>

<file path=customXml/itemProps5.xml><?xml version="1.0" encoding="utf-8"?>
<ds:datastoreItem xmlns:ds="http://schemas.openxmlformats.org/officeDocument/2006/customXml" ds:itemID="{2FFC56B9-A20A-439F-9DCE-F1D3F586577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72</vt:i4>
      </vt:variant>
    </vt:vector>
  </HeadingPairs>
  <TitlesOfParts>
    <vt:vector size="80" baseType="lpstr">
      <vt:lpstr>Cover Page and Instructions</vt:lpstr>
      <vt:lpstr>CCE Options Summary</vt:lpstr>
      <vt:lpstr>CCE Model selection</vt:lpstr>
      <vt:lpstr>Option B_CCE Model selection</vt:lpstr>
      <vt:lpstr>Option C_CCE Model selection</vt:lpstr>
      <vt:lpstr>Specified CCE Model Price List</vt:lpstr>
      <vt:lpstr>Reference_Dropdown1</vt:lpstr>
      <vt:lpstr>Reference_Dropdowns2</vt:lpstr>
      <vt:lpstr>_1.Walkincoldrooms</vt:lpstr>
      <vt:lpstr>_1.Walkincoldrooms10cbm</vt:lpstr>
      <vt:lpstr>_1.Walkincoldrooms30cbm</vt:lpstr>
      <vt:lpstr>_1.Walkincoldrooms40cbm</vt:lpstr>
      <vt:lpstr>_10.OffgridSDDrefrigerators_withfreezercomp</vt:lpstr>
      <vt:lpstr>_10.OffgridSDDrefrigerators_withfreezercomp0__60L</vt:lpstr>
      <vt:lpstr>_10.OffgridSDDrefrigerators_withfreezercomp60__120L</vt:lpstr>
      <vt:lpstr>_11.OffgridSDDfreezer</vt:lpstr>
      <vt:lpstr>_11.OffgridSDDfreezer0__60L</vt:lpstr>
      <vt:lpstr>_11.OffgridSDDfreezer60__120L</vt:lpstr>
      <vt:lpstr>_12.Temperaturemonitoringdevice_30DTR</vt:lpstr>
      <vt:lpstr>_12.Temperaturemonitoringdevice_30DTRNA</vt:lpstr>
      <vt:lpstr>_13.Remotetemperaturemonitoringdevices_RTMDs</vt:lpstr>
      <vt:lpstr>_13.Remotetemperaturemonitoringdevices_RTMDsRefrigerator</vt:lpstr>
      <vt:lpstr>_13.Remotetemperaturemonitoringdevices_RTMDsWICR</vt:lpstr>
      <vt:lpstr>_14.Longtermpassivedevices</vt:lpstr>
      <vt:lpstr>_14.Longtermpassivedevices5__10L</vt:lpstr>
      <vt:lpstr>_15.Freezefreevaccinecarriers</vt:lpstr>
      <vt:lpstr>_15.Freezefreevaccinecarriers_5L</vt:lpstr>
      <vt:lpstr>_16.Freezefreecoldboxes</vt:lpstr>
      <vt:lpstr>_16.Freezefreecoldboxes__15L</vt:lpstr>
      <vt:lpstr>_16.Standardvaccinecoldboxes_15L</vt:lpstr>
      <vt:lpstr>_17.Voltageregulatorsforequipment</vt:lpstr>
      <vt:lpstr>_17.VoltageregulatorsforequipmentNA</vt:lpstr>
      <vt:lpstr>_18.Icepacks</vt:lpstr>
      <vt:lpstr>_18.IcepacksNA</vt:lpstr>
      <vt:lpstr>_19.SparepartsfornewILRequipmentwithoutfreezer</vt:lpstr>
      <vt:lpstr>_19.SparepartsfornewILRequipmentwithoutfreezerNA</vt:lpstr>
      <vt:lpstr>_2.Walkincoldroomswithfreezers</vt:lpstr>
      <vt:lpstr>_2.Walkincoldroomswithfreezers40cbm</vt:lpstr>
      <vt:lpstr>_20.SparepartsfornewILRequipmentwithfreezer</vt:lpstr>
      <vt:lpstr>_20.SparepartsfornewILRequipmentwithfreezerNA</vt:lpstr>
      <vt:lpstr>_21.Sparepartsfornewfreezerequipment</vt:lpstr>
      <vt:lpstr>_21.SparepartsfornewfreezerequipmentNA</vt:lpstr>
      <vt:lpstr>_22.SparepartsfornewfreezerequipmentNA</vt:lpstr>
      <vt:lpstr>_22.SparepartsfornewSDDwithoutfreezercomp</vt:lpstr>
      <vt:lpstr>_22.SparepartsfornewSDDwithoutfreezercompNA</vt:lpstr>
      <vt:lpstr>_23.SparepartsfornewSDDwithfreezercomp</vt:lpstr>
      <vt:lpstr>_23.SparepartsfornewSDDwithfreezercompNA</vt:lpstr>
      <vt:lpstr>_24.SparepartsfornewSDDfreezer</vt:lpstr>
      <vt:lpstr>_24.SparepartsfornewSDDfreezerNA</vt:lpstr>
      <vt:lpstr>_3.Walkinfreezers</vt:lpstr>
      <vt:lpstr>_3.Walkinfreezers20cbm</vt:lpstr>
      <vt:lpstr>_3.WalkinfreezersX</vt:lpstr>
      <vt:lpstr>_4.ShorttermleaseforWalkincoldrooms</vt:lpstr>
      <vt:lpstr>_4.ShorttermleaseforWalkincoldrooms10cbm</vt:lpstr>
      <vt:lpstr>_4.ShorttermleaseforWalkincoldrooms20cbm</vt:lpstr>
      <vt:lpstr>_4.ShorttermleaseforWalkincoldrooms30cbm</vt:lpstr>
      <vt:lpstr>_4.ShorttermleaseforWalkincoldrooms40cbm</vt:lpstr>
      <vt:lpstr>_5.LeasingWalkincoldroomsorfreezerroom</vt:lpstr>
      <vt:lpstr>_5.LeasingWalkincoldroomsorfreezerroom10cbmLT</vt:lpstr>
      <vt:lpstr>_5.LeasingWalkincoldroomsorfreezerroom20cbmLT</vt:lpstr>
      <vt:lpstr>_5.LeasingWalkincoldroomsorfreezerroom30cbmLT</vt:lpstr>
      <vt:lpstr>_5.LeasingWalkincoldroomsorfreezerroom40cbmLT</vt:lpstr>
      <vt:lpstr>_6.OngridILR_withoutfreezercomp</vt:lpstr>
      <vt:lpstr>_6.OngridILR_withoutfreezercomp__120L</vt:lpstr>
      <vt:lpstr>_6.OngridILR_withoutfreezercomp0__60L</vt:lpstr>
      <vt:lpstr>_6.OngridILR_withoutfreezercomp60__120L</vt:lpstr>
      <vt:lpstr>_7.OngridILR_withfreezercomp</vt:lpstr>
      <vt:lpstr>_7.OngridILR_withfreezercomp0__60L</vt:lpstr>
      <vt:lpstr>_7.OngridILR_withfreezercomp60__120L</vt:lpstr>
      <vt:lpstr>_8.Ongridfreezers</vt:lpstr>
      <vt:lpstr>_8.Ongridfreezers__120L</vt:lpstr>
      <vt:lpstr>_8.Ongridfreezers0__60L</vt:lpstr>
      <vt:lpstr>_8.Ongridfreezers60__120L</vt:lpstr>
      <vt:lpstr>_8.Ongridfreezers90__120L</vt:lpstr>
      <vt:lpstr>_9.OffgridSDDrefrigerators_withoutfreezercomp</vt:lpstr>
      <vt:lpstr>_9.OffgridSDDrefrigerators_withoutfreezercomp__120L</vt:lpstr>
      <vt:lpstr>_9.OffgridSDDrefrigerators_withoutfreezercomp0__60L</vt:lpstr>
      <vt:lpstr>_9.OffgridSDDrefrigerators_withoutfreezercomp60__120L</vt:lpstr>
      <vt:lpstr>equipmentwithnoservicecost</vt:lpstr>
      <vt:lpstr>typeofequipment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szaidi@gavi.org</dc:creator>
  <cp:keywords/>
  <dc:description/>
  <cp:lastModifiedBy>Tholoana Masupha</cp:lastModifiedBy>
  <cp:revision/>
  <dcterms:created xsi:type="dcterms:W3CDTF">2017-03-23T13:52:16Z</dcterms:created>
  <dcterms:modified xsi:type="dcterms:W3CDTF">2022-06-10T10:31:41Z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2019-12-17T14:07:20Z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fe98bf14-763a-48ce-b8a4-0000f0ac0507</vt:lpwstr>
  </property>
  <property fmtid="{D5CDD505-2E9C-101B-9397-08002B2CF9AE}" pid="8" name="MSIP_Label_0a957285-7815-485a-9751-5b273b784ad5_ContentBits">
    <vt:lpwstr>0</vt:lpwstr>
  </property>
  <property fmtid="{D5CDD505-2E9C-101B-9397-08002B2CF9AE}" pid="9" name="ContentTypeId">
    <vt:lpwstr>0x0101009954897F3EE3CC4ABB9FB9EDAC9CDEBC0061E92A44B5DD2545AEF000129C25E859</vt:lpwstr>
  </property>
  <property fmtid="{D5CDD505-2E9C-101B-9397-08002B2CF9AE}" pid="10" name="TaxKeyword">
    <vt:lpwstr/>
  </property>
  <property fmtid="{D5CDD505-2E9C-101B-9397-08002B2CF9AE}" pid="11" name="TaxKeywordTaxHTField">
    <vt:lpwstr/>
  </property>
  <property fmtid="{D5CDD505-2E9C-101B-9397-08002B2CF9AE}" pid="12" name="_dlc_DocIdItemGuid">
    <vt:lpwstr>c53f0e78-ee72-49cb-a09e-891e85e06be1</vt:lpwstr>
  </property>
</Properties>
</file>