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20130" windowHeight="7125" activeTab="0"/>
  </bookViews>
  <sheets>
    <sheet name="2000-2016 Cash Receipts" sheetId="1" r:id="rId1"/>
  </sheets>
  <definedNames>
    <definedName name="_xlnm.Print_Area" localSheetId="0">'2000-2016 Cash Receipts'!$A$1:$S$71</definedName>
  </definedNames>
  <calcPr fullCalcOnLoad="1"/>
</workbook>
</file>

<file path=xl/sharedStrings.xml><?xml version="1.0" encoding="utf-8"?>
<sst xmlns="http://schemas.openxmlformats.org/spreadsheetml/2006/main" count="59" uniqueCount="50">
  <si>
    <t>Total</t>
  </si>
  <si>
    <t>Australia</t>
  </si>
  <si>
    <t>Canada</t>
  </si>
  <si>
    <t>Denmark</t>
  </si>
  <si>
    <t>European Commission (EC)</t>
  </si>
  <si>
    <t>Germany</t>
  </si>
  <si>
    <t>Ireland</t>
  </si>
  <si>
    <t>Japan</t>
  </si>
  <si>
    <t>Luxembourg</t>
  </si>
  <si>
    <t>Netherlands</t>
  </si>
  <si>
    <t xml:space="preserve">Norway </t>
  </si>
  <si>
    <t>Republic of Korea</t>
  </si>
  <si>
    <t>Spain</t>
  </si>
  <si>
    <t xml:space="preserve">Sweden </t>
  </si>
  <si>
    <t>United Kingdom</t>
  </si>
  <si>
    <t>United States</t>
  </si>
  <si>
    <t>Donor Governments and EC</t>
  </si>
  <si>
    <t>Anglo Amercian plc</t>
  </si>
  <si>
    <t>Absolute Return for Kids (ARK)</t>
  </si>
  <si>
    <t>Bill &amp; Melinda Gates Foundation</t>
  </si>
  <si>
    <t>Comic Relief</t>
  </si>
  <si>
    <t>His Highness Sheikh Mohammed bin Zayed Al Nahyan</t>
  </si>
  <si>
    <t>"la Caixa" Foundation</t>
  </si>
  <si>
    <t>LDS Charities</t>
  </si>
  <si>
    <t>JP Morgan</t>
  </si>
  <si>
    <t>The Children’s Investment Fund Foundation (UK)</t>
  </si>
  <si>
    <t>Private Contributions</t>
  </si>
  <si>
    <t>Sub-total</t>
  </si>
  <si>
    <t>Total contributions</t>
  </si>
  <si>
    <t>Dutch Postcode Lottery</t>
  </si>
  <si>
    <t>OPEC Fund for International Development (OFID)</t>
  </si>
  <si>
    <t>ELMA Vaccines and Immunization Foundation</t>
  </si>
  <si>
    <t>Lions Club International (LCIF)</t>
  </si>
  <si>
    <t>India</t>
  </si>
  <si>
    <t>Cash Received by Gavi</t>
  </si>
  <si>
    <t>in US$ millions</t>
  </si>
  <si>
    <t>A &amp; A Foundation</t>
  </si>
  <si>
    <r>
      <t xml:space="preserve">Cash Received by Gavi </t>
    </r>
    <r>
      <rPr>
        <b/>
        <sz val="14"/>
        <color indexed="8"/>
        <rFont val="Calibri"/>
        <family val="2"/>
      </rPr>
      <t>(in support of Gavi for its role supporting the Polio eradication and endgame strategy and plan 2013-2018)</t>
    </r>
  </si>
  <si>
    <t>Oman</t>
  </si>
  <si>
    <t>Alwaleed Philanthropies</t>
  </si>
  <si>
    <t>China</t>
  </si>
  <si>
    <t>Proceeds, as of 30 June 2016</t>
  </si>
  <si>
    <t>1 - Includes some contributions received via the GAVI Campaign</t>
  </si>
  <si>
    <t>2 - IFFIm Proceeds:  cash disbursements from the World Bank: to the GFA (2006-2012), to Gavi (2013-2016)</t>
  </si>
  <si>
    <t>3 - AMC Proceeds: cash transfers from the World Bank to Gavi</t>
  </si>
  <si>
    <r>
      <t>Other private</t>
    </r>
    <r>
      <rPr>
        <vertAlign val="superscript"/>
        <sz val="10"/>
        <rFont val="Arial"/>
        <family val="2"/>
      </rPr>
      <t>1</t>
    </r>
  </si>
  <si>
    <r>
      <t>IFFIm Proceeds</t>
    </r>
    <r>
      <rPr>
        <b/>
        <vertAlign val="superscript"/>
        <sz val="10"/>
        <rFont val="Arial"/>
        <family val="2"/>
      </rPr>
      <t>2</t>
    </r>
  </si>
  <si>
    <r>
      <t>AMC Proceeds</t>
    </r>
    <r>
      <rPr>
        <b/>
        <vertAlign val="superscript"/>
        <sz val="10"/>
        <rFont val="Arial"/>
        <family val="2"/>
      </rPr>
      <t>3</t>
    </r>
  </si>
  <si>
    <t>France</t>
  </si>
  <si>
    <t>Qatar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</si>
</sst>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_-* #,##0_-;\-* #,##0_-;_-* &quot;-&quot;??_-;_-@_-"/>
    <numFmt numFmtId="167" formatCode="#,##0.0000"/>
    <numFmt numFmtId="168" formatCode="#,##0.000000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22"/>
      <color rgb="FF000000"/>
      <name val="Calibri"/>
      <family val="2"/>
    </font>
    <font>
      <b/>
      <sz val="1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>
        <color theme="0" tint="-0.149959996342659"/>
      </top>
      <bottom style="medium">
        <color theme="0" tint="-0.149959996342659"/>
      </bottom>
    </border>
    <border>
      <left style="medium"/>
      <right style="medium"/>
      <top style="medium"/>
      <bottom style="medium">
        <color theme="0" tint="-0.149959996342659"/>
      </bottom>
    </border>
    <border>
      <left style="medium"/>
      <right/>
      <top/>
      <bottom style="medium">
        <color theme="0" tint="-0.149959996342659"/>
      </bottom>
    </border>
    <border>
      <left style="medium"/>
      <right style="medium"/>
      <top/>
      <bottom style="medium">
        <color theme="0" tint="-0.149959996342659"/>
      </bottom>
    </border>
    <border>
      <left/>
      <right style="medium"/>
      <top style="medium">
        <color theme="0" tint="-0.149959996342659"/>
      </top>
      <bottom style="medium">
        <color theme="0" tint="-0.149959996342659"/>
      </bottom>
    </border>
    <border>
      <left style="medium"/>
      <right/>
      <top style="medium">
        <color theme="0" tint="-0.149959996342659"/>
      </top>
      <bottom style="medium">
        <color theme="0" tint="-0.149959996342659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>
        <color theme="0" tint="-0.149959996342659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right" vertical="center"/>
    </xf>
    <xf numFmtId="164" fontId="5" fillId="0" borderId="13" xfId="0" applyNumberFormat="1" applyFont="1" applyBorder="1" applyAlignment="1">
      <alignment horizontal="right" vertical="center"/>
    </xf>
    <xf numFmtId="164" fontId="5" fillId="0" borderId="13" xfId="0" applyNumberFormat="1" applyFont="1" applyFill="1" applyBorder="1" applyAlignment="1">
      <alignment horizontal="right" vertical="center"/>
    </xf>
    <xf numFmtId="164" fontId="5" fillId="0" borderId="13" xfId="42" applyNumberFormat="1" applyFont="1" applyFill="1" applyBorder="1" applyAlignment="1">
      <alignment horizontal="right" vertical="center"/>
    </xf>
    <xf numFmtId="164" fontId="5" fillId="0" borderId="13" xfId="0" applyNumberFormat="1" applyFont="1" applyFill="1" applyBorder="1" applyAlignment="1">
      <alignment/>
    </xf>
    <xf numFmtId="164" fontId="7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left" vertical="center"/>
    </xf>
    <xf numFmtId="164" fontId="5" fillId="0" borderId="14" xfId="0" applyNumberFormat="1" applyFont="1" applyBorder="1" applyAlignment="1">
      <alignment horizontal="right" vertical="center"/>
    </xf>
    <xf numFmtId="164" fontId="5" fillId="0" borderId="12" xfId="0" applyNumberFormat="1" applyFont="1" applyFill="1" applyBorder="1" applyAlignment="1">
      <alignment horizontal="right" vertical="center"/>
    </xf>
    <xf numFmtId="164" fontId="5" fillId="0" borderId="12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 horizontal="right" vertical="center"/>
    </xf>
    <xf numFmtId="164" fontId="5" fillId="0" borderId="16" xfId="0" applyNumberFormat="1" applyFont="1" applyBorder="1" applyAlignment="1">
      <alignment horizontal="right" vertical="center"/>
    </xf>
    <xf numFmtId="164" fontId="5" fillId="0" borderId="17" xfId="0" applyNumberFormat="1" applyFont="1" applyBorder="1" applyAlignment="1">
      <alignment horizontal="right" vertical="center"/>
    </xf>
    <xf numFmtId="164" fontId="51" fillId="0" borderId="12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/>
    </xf>
    <xf numFmtId="3" fontId="0" fillId="0" borderId="12" xfId="0" applyNumberFormat="1" applyFont="1" applyFill="1" applyBorder="1" applyAlignment="1">
      <alignment horizontal="left" vertical="center"/>
    </xf>
    <xf numFmtId="164" fontId="5" fillId="0" borderId="12" xfId="42" applyNumberFormat="1" applyFont="1" applyFill="1" applyBorder="1" applyAlignment="1">
      <alignment horizontal="right" vertical="center"/>
    </xf>
    <xf numFmtId="164" fontId="5" fillId="0" borderId="16" xfId="0" applyNumberFormat="1" applyFont="1" applyFill="1" applyBorder="1" applyAlignment="1">
      <alignment horizontal="right" vertical="center"/>
    </xf>
    <xf numFmtId="164" fontId="5" fillId="0" borderId="17" xfId="45" applyNumberFormat="1" applyFont="1" applyBorder="1" applyAlignment="1">
      <alignment horizontal="right" vertical="center"/>
    </xf>
    <xf numFmtId="164" fontId="5" fillId="33" borderId="12" xfId="0" applyNumberFormat="1" applyFont="1" applyFill="1" applyBorder="1" applyAlignment="1">
      <alignment horizontal="right" vertical="center"/>
    </xf>
    <xf numFmtId="164" fontId="5" fillId="0" borderId="12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3" fontId="0" fillId="0" borderId="18" xfId="0" applyNumberFormat="1" applyFont="1" applyBorder="1" applyAlignment="1">
      <alignment horizontal="left" vertical="center"/>
    </xf>
    <xf numFmtId="164" fontId="5" fillId="0" borderId="18" xfId="0" applyNumberFormat="1" applyFont="1" applyBorder="1" applyAlignment="1">
      <alignment horizontal="right" vertical="center"/>
    </xf>
    <xf numFmtId="164" fontId="5" fillId="0" borderId="19" xfId="0" applyNumberFormat="1" applyFont="1" applyBorder="1" applyAlignment="1">
      <alignment horizontal="right" vertical="center"/>
    </xf>
    <xf numFmtId="164" fontId="5" fillId="0" borderId="20" xfId="0" applyNumberFormat="1" applyFont="1" applyBorder="1" applyAlignment="1">
      <alignment horizontal="right" vertical="center"/>
    </xf>
    <xf numFmtId="164" fontId="5" fillId="0" borderId="21" xfId="0" applyNumberFormat="1" applyFont="1" applyFill="1" applyBorder="1" applyAlignment="1">
      <alignment horizontal="right" vertical="center"/>
    </xf>
    <xf numFmtId="164" fontId="5" fillId="0" borderId="21" xfId="42" applyNumberFormat="1" applyFont="1" applyFill="1" applyBorder="1" applyAlignment="1">
      <alignment horizontal="right" vertical="center"/>
    </xf>
    <xf numFmtId="164" fontId="5" fillId="0" borderId="21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left" vertical="center" wrapText="1"/>
    </xf>
    <xf numFmtId="164" fontId="6" fillId="34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64" fontId="6" fillId="0" borderId="13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left" vertical="center" wrapText="1"/>
    </xf>
    <xf numFmtId="3" fontId="0" fillId="0" borderId="21" xfId="0" applyNumberFormat="1" applyFont="1" applyBorder="1" applyAlignment="1">
      <alignment horizontal="left" vertical="center"/>
    </xf>
    <xf numFmtId="3" fontId="0" fillId="0" borderId="21" xfId="0" applyNumberFormat="1" applyFont="1" applyBorder="1" applyAlignment="1">
      <alignment horizontal="left" vertical="center" wrapText="1"/>
    </xf>
    <xf numFmtId="164" fontId="6" fillId="34" borderId="10" xfId="45" applyNumberFormat="1" applyFont="1" applyFill="1" applyBorder="1" applyAlignment="1">
      <alignment vertical="center"/>
    </xf>
    <xf numFmtId="164" fontId="6" fillId="34" borderId="10" xfId="0" applyNumberFormat="1" applyFont="1" applyFill="1" applyBorder="1" applyAlignment="1">
      <alignment vertical="center"/>
    </xf>
    <xf numFmtId="164" fontId="6" fillId="0" borderId="0" xfId="45" applyNumberFormat="1" applyFont="1" applyFill="1" applyBorder="1" applyAlignment="1">
      <alignment horizontal="right" vertical="center"/>
    </xf>
    <xf numFmtId="3" fontId="52" fillId="35" borderId="10" xfId="0" applyNumberFormat="1" applyFont="1" applyFill="1" applyBorder="1" applyAlignment="1">
      <alignment horizontal="left" vertical="center"/>
    </xf>
    <xf numFmtId="164" fontId="53" fillId="35" borderId="10" xfId="45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3" fontId="4" fillId="34" borderId="10" xfId="0" applyNumberFormat="1" applyFont="1" applyFill="1" applyBorder="1" applyAlignment="1">
      <alignment horizontal="left" vertical="center"/>
    </xf>
    <xf numFmtId="164" fontId="6" fillId="34" borderId="13" xfId="0" applyNumberFormat="1" applyFont="1" applyFill="1" applyBorder="1" applyAlignment="1">
      <alignment horizontal="right" vertical="center"/>
    </xf>
    <xf numFmtId="3" fontId="4" fillId="35" borderId="10" xfId="0" applyNumberFormat="1" applyFont="1" applyFill="1" applyBorder="1" applyAlignment="1">
      <alignment horizontal="left" vertical="center"/>
    </xf>
    <xf numFmtId="164" fontId="6" fillId="35" borderId="10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3" fontId="0" fillId="0" borderId="12" xfId="0" applyNumberFormat="1" applyFont="1" applyBorder="1" applyAlignment="1">
      <alignment horizontal="left" vertical="center" wrapText="1"/>
    </xf>
    <xf numFmtId="3" fontId="0" fillId="0" borderId="21" xfId="0" applyNumberFormat="1" applyFont="1" applyBorder="1" applyAlignment="1">
      <alignment horizontal="left" vertical="center" wrapText="1"/>
    </xf>
    <xf numFmtId="167" fontId="0" fillId="33" borderId="12" xfId="42" applyNumberFormat="1" applyFont="1" applyFill="1" applyBorder="1" applyAlignment="1">
      <alignment vertical="center"/>
    </xf>
    <xf numFmtId="164" fontId="6" fillId="34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indent="1"/>
    </xf>
    <xf numFmtId="4" fontId="0" fillId="0" borderId="0" xfId="0" applyNumberFormat="1" applyAlignment="1">
      <alignment/>
    </xf>
    <xf numFmtId="3" fontId="0" fillId="0" borderId="21" xfId="0" applyNumberFormat="1" applyFont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left" vertical="center"/>
    </xf>
    <xf numFmtId="0" fontId="54" fillId="0" borderId="0" xfId="0" applyFont="1" applyAlignment="1">
      <alignment/>
    </xf>
    <xf numFmtId="3" fontId="0" fillId="0" borderId="13" xfId="0" applyNumberFormat="1" applyFont="1" applyBorder="1" applyAlignment="1">
      <alignment horizontal="left" vertical="center"/>
    </xf>
    <xf numFmtId="164" fontId="5" fillId="0" borderId="13" xfId="45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164" fontId="5" fillId="33" borderId="12" xfId="42" applyNumberFormat="1" applyFont="1" applyFill="1" applyBorder="1" applyAlignment="1">
      <alignment vertical="center"/>
    </xf>
    <xf numFmtId="164" fontId="5" fillId="33" borderId="12" xfId="0" applyNumberFormat="1" applyFont="1" applyFill="1" applyBorder="1" applyAlignment="1">
      <alignment vertical="center"/>
    </xf>
    <xf numFmtId="164" fontId="5" fillId="0" borderId="12" xfId="42" applyNumberFormat="1" applyFont="1" applyFill="1" applyBorder="1" applyAlignment="1">
      <alignment vertical="center"/>
    </xf>
    <xf numFmtId="164" fontId="5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vertical="center"/>
    </xf>
    <xf numFmtId="164" fontId="5" fillId="33" borderId="10" xfId="42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164" fontId="6" fillId="0" borderId="13" xfId="0" applyNumberFormat="1" applyFont="1" applyBorder="1" applyAlignment="1">
      <alignment horizontal="right" vertical="center"/>
    </xf>
    <xf numFmtId="164" fontId="53" fillId="35" borderId="10" xfId="0" applyNumberFormat="1" applyFont="1" applyFill="1" applyBorder="1" applyAlignment="1">
      <alignment horizontal="right" vertical="center"/>
    </xf>
    <xf numFmtId="164" fontId="5" fillId="33" borderId="15" xfId="42" applyNumberFormat="1" applyFont="1" applyFill="1" applyBorder="1" applyAlignment="1">
      <alignment vertical="center"/>
    </xf>
    <xf numFmtId="164" fontId="5" fillId="0" borderId="15" xfId="42" applyNumberFormat="1" applyFont="1" applyFill="1" applyBorder="1" applyAlignment="1">
      <alignment vertical="center"/>
    </xf>
    <xf numFmtId="164" fontId="5" fillId="33" borderId="11" xfId="42" applyNumberFormat="1" applyFont="1" applyFill="1" applyBorder="1" applyAlignment="1">
      <alignment vertical="center"/>
    </xf>
    <xf numFmtId="3" fontId="16" fillId="0" borderId="0" xfId="0" applyNumberFormat="1" applyFont="1" applyAlignment="1">
      <alignment/>
    </xf>
    <xf numFmtId="168" fontId="6" fillId="0" borderId="0" xfId="45" applyNumberFormat="1" applyFont="1" applyFill="1" applyBorder="1" applyAlignment="1">
      <alignment horizontal="right" vertical="center"/>
    </xf>
    <xf numFmtId="0" fontId="0" fillId="0" borderId="0" xfId="0" applyAlignment="1" quotePrefix="1">
      <alignment/>
    </xf>
    <xf numFmtId="168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Sheet1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1638300</xdr:colOff>
      <xdr:row>0</xdr:row>
      <xdr:rowOff>781050</xdr:rowOff>
    </xdr:to>
    <xdr:pic>
      <xdr:nvPicPr>
        <xdr:cNvPr id="1" name="Picture 1" descr="Description: Description: Description: Description: cid:image001.png@01CFBDF7.83202F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73"/>
  <sheetViews>
    <sheetView showGridLines="0" tabSelected="1" zoomScale="90" zoomScaleNormal="90" zoomScaleSheetLayoutView="110" zoomScalePageLayoutView="0" workbookViewId="0" topLeftCell="A1">
      <selection activeCell="A1" sqref="A1"/>
    </sheetView>
  </sheetViews>
  <sheetFormatPr defaultColWidth="10.28125" defaultRowHeight="12.75"/>
  <cols>
    <col min="1" max="1" width="29.28125" style="0" customWidth="1"/>
    <col min="2" max="14" width="7.7109375" style="0" customWidth="1"/>
    <col min="15" max="18" width="7.8515625" style="0" customWidth="1"/>
    <col min="19" max="19" width="11.28125" style="0" customWidth="1"/>
    <col min="20" max="20" width="5.00390625" style="0" customWidth="1"/>
    <col min="21" max="21" width="15.57421875" style="0" customWidth="1"/>
    <col min="22" max="22" width="15.57421875" style="0" bestFit="1" customWidth="1"/>
    <col min="23" max="23" width="10.28125" style="0" customWidth="1"/>
    <col min="24" max="24" width="12.8515625" style="0" customWidth="1"/>
    <col min="25" max="25" width="10.28125" style="0" customWidth="1"/>
    <col min="26" max="26" width="12.7109375" style="0" bestFit="1" customWidth="1"/>
    <col min="27" max="27" width="10.28125" style="0" customWidth="1"/>
    <col min="28" max="28" width="15.57421875" style="0" bestFit="1" customWidth="1"/>
    <col min="29" max="29" width="13.28125" style="0" bestFit="1" customWidth="1"/>
    <col min="30" max="30" width="12.7109375" style="0" bestFit="1" customWidth="1"/>
  </cols>
  <sheetData>
    <row r="1" ht="70.5" customHeight="1"/>
    <row r="2" spans="1:18" ht="23.25" customHeight="1">
      <c r="A2" s="72" t="s">
        <v>34</v>
      </c>
      <c r="M2" s="1"/>
      <c r="N2" s="1"/>
      <c r="O2" s="1"/>
      <c r="P2" s="1"/>
      <c r="Q2" s="1"/>
      <c r="R2" s="1"/>
    </row>
    <row r="3" spans="1:18" ht="15.75">
      <c r="A3" s="2" t="s">
        <v>41</v>
      </c>
      <c r="M3" s="1"/>
      <c r="N3" s="1"/>
      <c r="O3" s="1"/>
      <c r="P3" s="1"/>
      <c r="Q3" s="1"/>
      <c r="R3" s="1"/>
    </row>
    <row r="4" spans="1:9" ht="15.75">
      <c r="A4" s="3" t="s">
        <v>35</v>
      </c>
      <c r="B4" s="4"/>
      <c r="C4" s="4"/>
      <c r="D4" s="4"/>
      <c r="E4" s="4"/>
      <c r="F4" s="4"/>
      <c r="G4" s="4"/>
      <c r="H4" s="4"/>
      <c r="I4" s="4"/>
    </row>
    <row r="5" spans="1:9" ht="16.5" thickBot="1">
      <c r="A5" s="91"/>
      <c r="B5" s="4"/>
      <c r="C5" s="4"/>
      <c r="D5" s="4"/>
      <c r="E5" s="4"/>
      <c r="F5" s="4"/>
      <c r="G5" s="4"/>
      <c r="H5" s="4"/>
      <c r="I5" s="4"/>
    </row>
    <row r="6" spans="1:19" ht="16.5" thickBot="1">
      <c r="A6" s="5"/>
      <c r="B6" s="6">
        <v>2000</v>
      </c>
      <c r="C6" s="6">
        <v>2001</v>
      </c>
      <c r="D6" s="6">
        <v>2002</v>
      </c>
      <c r="E6" s="6">
        <v>2003</v>
      </c>
      <c r="F6" s="6">
        <v>2004</v>
      </c>
      <c r="G6" s="7">
        <v>2005</v>
      </c>
      <c r="H6" s="8">
        <v>2006</v>
      </c>
      <c r="I6" s="7">
        <v>2007</v>
      </c>
      <c r="J6" s="8">
        <v>2008</v>
      </c>
      <c r="K6" s="7">
        <v>2009</v>
      </c>
      <c r="L6" s="7">
        <v>2010</v>
      </c>
      <c r="M6" s="7">
        <v>2011</v>
      </c>
      <c r="N6" s="7">
        <v>2012</v>
      </c>
      <c r="O6" s="7">
        <v>2013</v>
      </c>
      <c r="P6" s="7">
        <v>2014</v>
      </c>
      <c r="Q6" s="7">
        <v>2015</v>
      </c>
      <c r="R6" s="7">
        <v>2016</v>
      </c>
      <c r="S6" s="9" t="s">
        <v>0</v>
      </c>
    </row>
    <row r="7" spans="1:22" ht="13.5" thickBot="1">
      <c r="A7" s="10" t="s">
        <v>1</v>
      </c>
      <c r="B7" s="11"/>
      <c r="C7" s="11"/>
      <c r="D7" s="11"/>
      <c r="E7" s="11"/>
      <c r="F7" s="11"/>
      <c r="G7" s="12"/>
      <c r="H7" s="13">
        <v>5</v>
      </c>
      <c r="I7" s="14">
        <v>5</v>
      </c>
      <c r="J7" s="15">
        <v>5</v>
      </c>
      <c r="K7" s="13">
        <v>5</v>
      </c>
      <c r="L7" s="13">
        <v>8.6</v>
      </c>
      <c r="M7" s="13">
        <v>48.844</v>
      </c>
      <c r="N7" s="13">
        <v>56.4855</v>
      </c>
      <c r="O7" s="13">
        <v>48.27725</v>
      </c>
      <c r="P7" s="13">
        <f>45.79575+42.825</f>
        <v>88.62075</v>
      </c>
      <c r="Q7" s="13"/>
      <c r="R7" s="13">
        <f>30.124425+7.4547</f>
        <v>37.579125</v>
      </c>
      <c r="S7" s="86">
        <f>SUM(B7:R7)</f>
        <v>308.406625</v>
      </c>
      <c r="T7" s="68"/>
      <c r="U7" s="69"/>
      <c r="V7" s="69"/>
    </row>
    <row r="8" spans="1:22" ht="13.5" thickBot="1">
      <c r="A8" s="17" t="s">
        <v>2</v>
      </c>
      <c r="B8" s="11"/>
      <c r="C8" s="11"/>
      <c r="D8" s="11">
        <v>1.88035602</v>
      </c>
      <c r="E8" s="11">
        <v>4.75542135</v>
      </c>
      <c r="F8" s="11">
        <v>9.06273425</v>
      </c>
      <c r="G8" s="18">
        <v>130.8686406</v>
      </c>
      <c r="H8" s="19">
        <v>5.19031142</v>
      </c>
      <c r="I8" s="19"/>
      <c r="J8" s="20"/>
      <c r="K8" s="19"/>
      <c r="L8" s="19"/>
      <c r="M8" s="19">
        <v>20.736</v>
      </c>
      <c r="N8" s="21">
        <v>15.128593039999998</v>
      </c>
      <c r="O8" s="21">
        <v>38.97471431</v>
      </c>
      <c r="P8" s="21">
        <f>18.32844575+18.32844575</f>
        <v>36.6568915</v>
      </c>
      <c r="Q8" s="21">
        <v>8.034</v>
      </c>
      <c r="R8" s="21">
        <f>15.48946716+61.61384</f>
        <v>77.10330716</v>
      </c>
      <c r="S8" s="86">
        <f aca="true" t="shared" si="0" ref="S8:S26">SUM(B8:R8)</f>
        <v>348.39096965</v>
      </c>
      <c r="T8" s="68"/>
      <c r="U8" s="69"/>
      <c r="V8" s="69"/>
    </row>
    <row r="9" spans="1:22" ht="13.5" thickBot="1">
      <c r="A9" s="81" t="s">
        <v>40</v>
      </c>
      <c r="B9" s="11"/>
      <c r="C9" s="22"/>
      <c r="D9" s="11"/>
      <c r="E9" s="11"/>
      <c r="F9" s="22"/>
      <c r="G9" s="18"/>
      <c r="H9" s="19"/>
      <c r="I9" s="19"/>
      <c r="J9" s="20"/>
      <c r="K9" s="19"/>
      <c r="L9" s="19"/>
      <c r="M9" s="19"/>
      <c r="N9" s="21"/>
      <c r="O9" s="21"/>
      <c r="P9" s="21"/>
      <c r="Q9" s="21"/>
      <c r="R9" s="21">
        <v>2</v>
      </c>
      <c r="S9" s="86">
        <f t="shared" si="0"/>
        <v>2</v>
      </c>
      <c r="T9" s="68"/>
      <c r="U9" s="69"/>
      <c r="V9" s="69"/>
    </row>
    <row r="10" spans="1:22" ht="13.5" thickBot="1">
      <c r="A10" s="17" t="s">
        <v>3</v>
      </c>
      <c r="B10" s="11"/>
      <c r="C10" s="22">
        <v>1.14740743</v>
      </c>
      <c r="D10" s="11"/>
      <c r="E10" s="11"/>
      <c r="F10" s="22">
        <v>3.33887922</v>
      </c>
      <c r="G10" s="23">
        <v>3.41610739</v>
      </c>
      <c r="H10" s="19">
        <v>4.41126234</v>
      </c>
      <c r="I10" s="19">
        <v>4.73754</v>
      </c>
      <c r="J10" s="20"/>
      <c r="K10" s="19">
        <v>9.098395589999999</v>
      </c>
      <c r="L10" s="19">
        <v>1.807207</v>
      </c>
      <c r="M10" s="19">
        <v>8.798</v>
      </c>
      <c r="N10" s="21">
        <v>4.351625</v>
      </c>
      <c r="O10" s="21">
        <v>4.59933788</v>
      </c>
      <c r="P10" s="21"/>
      <c r="Q10" s="21"/>
      <c r="R10" s="21"/>
      <c r="S10" s="86">
        <f t="shared" si="0"/>
        <v>45.70576185</v>
      </c>
      <c r="T10" s="68"/>
      <c r="U10" s="69"/>
      <c r="V10" s="69"/>
    </row>
    <row r="11" spans="1:22" ht="13.5" thickBot="1">
      <c r="A11" s="17" t="s">
        <v>4</v>
      </c>
      <c r="B11" s="11"/>
      <c r="C11" s="11"/>
      <c r="D11" s="11"/>
      <c r="E11" s="22">
        <v>1.26</v>
      </c>
      <c r="F11" s="11"/>
      <c r="G11" s="23"/>
      <c r="H11" s="19"/>
      <c r="I11" s="19">
        <v>4.84964</v>
      </c>
      <c r="J11" s="20">
        <v>23.129114</v>
      </c>
      <c r="K11" s="19">
        <v>28.63013</v>
      </c>
      <c r="L11" s="19"/>
      <c r="M11" s="24"/>
      <c r="N11" s="21">
        <v>12.54732252</v>
      </c>
      <c r="O11" s="21"/>
      <c r="P11" s="21"/>
      <c r="Q11" s="21">
        <v>22.27009</v>
      </c>
      <c r="R11" s="21">
        <v>11.2662</v>
      </c>
      <c r="S11" s="86">
        <f t="shared" si="0"/>
        <v>103.95249652</v>
      </c>
      <c r="T11" s="68"/>
      <c r="U11" s="69"/>
      <c r="V11" s="69"/>
    </row>
    <row r="12" spans="1:22" ht="13.5" thickBot="1">
      <c r="A12" s="81" t="s">
        <v>48</v>
      </c>
      <c r="B12" s="11"/>
      <c r="C12" s="11"/>
      <c r="D12" s="11"/>
      <c r="E12" s="11"/>
      <c r="F12" s="22">
        <v>6.02911392</v>
      </c>
      <c r="G12" s="23"/>
      <c r="H12" s="19">
        <v>12.63</v>
      </c>
      <c r="I12" s="19"/>
      <c r="J12" s="20"/>
      <c r="K12" s="19"/>
      <c r="L12" s="19"/>
      <c r="M12" s="19">
        <v>34.5</v>
      </c>
      <c r="N12" s="21">
        <v>20.10215</v>
      </c>
      <c r="O12" s="21">
        <v>34.93515</v>
      </c>
      <c r="P12" s="21">
        <v>6.84255</v>
      </c>
      <c r="Q12" s="21">
        <v>5.8586</v>
      </c>
      <c r="R12" s="21">
        <f>54.495+25.05778</f>
        <v>79.55278</v>
      </c>
      <c r="S12" s="86">
        <f t="shared" si="0"/>
        <v>200.45034392</v>
      </c>
      <c r="T12" s="68"/>
      <c r="U12" s="69"/>
      <c r="V12" s="69"/>
    </row>
    <row r="13" spans="1:22" ht="13.5" thickBot="1">
      <c r="A13" s="26" t="s">
        <v>5</v>
      </c>
      <c r="B13" s="11"/>
      <c r="C13" s="11"/>
      <c r="D13" s="11"/>
      <c r="E13" s="11"/>
      <c r="F13" s="11"/>
      <c r="G13" s="23"/>
      <c r="H13" s="19">
        <v>5.2604</v>
      </c>
      <c r="I13" s="19">
        <v>5.948</v>
      </c>
      <c r="J13" s="20"/>
      <c r="K13" s="19">
        <v>5.72138</v>
      </c>
      <c r="L13" s="19">
        <v>5.13598</v>
      </c>
      <c r="M13" s="19">
        <v>8.5</v>
      </c>
      <c r="N13" s="21">
        <v>34.69248328</v>
      </c>
      <c r="O13" s="21">
        <v>35.39006</v>
      </c>
      <c r="P13" s="21">
        <f>11.6316+27.47318393+11.2563+9.96968308</f>
        <v>60.33076701</v>
      </c>
      <c r="Q13" s="21">
        <f>13.6327654+11.148+11.243+11.265+10.744+5.26329122</f>
        <v>63.29605662</v>
      </c>
      <c r="R13" s="21">
        <f>16.95459219+16.72815+17.031</f>
        <v>50.71374219</v>
      </c>
      <c r="S13" s="86">
        <f t="shared" si="0"/>
        <v>274.9888691</v>
      </c>
      <c r="T13" s="68"/>
      <c r="U13" s="69"/>
      <c r="V13" s="69"/>
    </row>
    <row r="14" spans="1:22" ht="13.5" thickBot="1">
      <c r="A14" s="71" t="s">
        <v>33</v>
      </c>
      <c r="B14" s="11"/>
      <c r="C14" s="11"/>
      <c r="D14" s="22"/>
      <c r="E14" s="22"/>
      <c r="F14" s="22"/>
      <c r="G14" s="23"/>
      <c r="H14" s="19"/>
      <c r="I14" s="19"/>
      <c r="J14" s="20"/>
      <c r="K14" s="19"/>
      <c r="L14" s="19"/>
      <c r="M14" s="19"/>
      <c r="N14" s="21"/>
      <c r="O14" s="21"/>
      <c r="P14" s="21">
        <f>1+1</f>
        <v>2</v>
      </c>
      <c r="Q14" s="21">
        <v>1</v>
      </c>
      <c r="R14" s="21"/>
      <c r="S14" s="86">
        <f t="shared" si="0"/>
        <v>3</v>
      </c>
      <c r="T14" s="68"/>
      <c r="U14" s="69"/>
      <c r="V14" s="69"/>
    </row>
    <row r="15" spans="1:22" ht="13.5" thickBot="1">
      <c r="A15" s="17" t="s">
        <v>6</v>
      </c>
      <c r="B15" s="11"/>
      <c r="C15" s="11"/>
      <c r="D15" s="22">
        <v>0.51075</v>
      </c>
      <c r="E15" s="22">
        <v>0.62375</v>
      </c>
      <c r="F15" s="22">
        <v>0.65</v>
      </c>
      <c r="G15" s="23">
        <v>0.83146</v>
      </c>
      <c r="H15" s="19">
        <v>7.902</v>
      </c>
      <c r="I15" s="27">
        <v>8.3112</v>
      </c>
      <c r="J15" s="20">
        <v>3.84132</v>
      </c>
      <c r="K15" s="19">
        <v>3.54</v>
      </c>
      <c r="L15" s="19">
        <v>3.630863</v>
      </c>
      <c r="M15" s="19">
        <v>4.913</v>
      </c>
      <c r="N15" s="21">
        <v>3.491585</v>
      </c>
      <c r="O15" s="21">
        <v>2.98494</v>
      </c>
      <c r="P15" s="21">
        <v>0.7467</v>
      </c>
      <c r="Q15" s="21">
        <v>3.2814</v>
      </c>
      <c r="R15" s="21"/>
      <c r="S15" s="86">
        <f t="shared" si="0"/>
        <v>45.258968</v>
      </c>
      <c r="T15" s="68"/>
      <c r="U15" s="69"/>
      <c r="V15" s="69"/>
    </row>
    <row r="16" spans="1:22" ht="13.5" thickBot="1">
      <c r="A16" s="17" t="s">
        <v>7</v>
      </c>
      <c r="B16" s="11"/>
      <c r="C16" s="11"/>
      <c r="D16" s="22"/>
      <c r="E16" s="22"/>
      <c r="F16" s="22"/>
      <c r="G16" s="23"/>
      <c r="H16" s="19"/>
      <c r="I16" s="27"/>
      <c r="J16" s="20"/>
      <c r="K16" s="19"/>
      <c r="L16" s="19"/>
      <c r="M16" s="19">
        <v>9.348</v>
      </c>
      <c r="N16" s="21">
        <v>9.067392</v>
      </c>
      <c r="O16" s="21">
        <v>9.067392</v>
      </c>
      <c r="P16" s="21">
        <v>8.684463</v>
      </c>
      <c r="Q16" s="21">
        <v>17.368928</v>
      </c>
      <c r="R16" s="21">
        <f>0.181818+18.5776</f>
        <v>18.759418</v>
      </c>
      <c r="S16" s="86">
        <f t="shared" si="0"/>
        <v>72.295593</v>
      </c>
      <c r="T16" s="68"/>
      <c r="U16" s="69"/>
      <c r="V16" s="69"/>
    </row>
    <row r="17" spans="1:22" ht="13.5" thickBot="1">
      <c r="A17" s="17" t="s">
        <v>8</v>
      </c>
      <c r="B17" s="11"/>
      <c r="C17" s="11"/>
      <c r="D17" s="22"/>
      <c r="E17" s="22"/>
      <c r="F17" s="28"/>
      <c r="G17" s="29">
        <v>0.64515</v>
      </c>
      <c r="H17" s="19">
        <v>1.318775</v>
      </c>
      <c r="I17" s="27">
        <v>0.81184</v>
      </c>
      <c r="J17" s="20">
        <v>1.4229</v>
      </c>
      <c r="K17" s="19">
        <v>1.19124</v>
      </c>
      <c r="L17" s="19">
        <v>1.10044</v>
      </c>
      <c r="M17" s="19">
        <v>1.186</v>
      </c>
      <c r="N17" s="21">
        <v>1.0752701</v>
      </c>
      <c r="O17" s="21">
        <v>1.0590259</v>
      </c>
      <c r="P17" s="21">
        <v>1.120594</v>
      </c>
      <c r="Q17" s="21">
        <v>0.92074766</v>
      </c>
      <c r="R17" s="21">
        <v>0.89615857</v>
      </c>
      <c r="S17" s="86">
        <f t="shared" si="0"/>
        <v>12.748141230000002</v>
      </c>
      <c r="T17" s="68"/>
      <c r="U17" s="69"/>
      <c r="V17" s="69"/>
    </row>
    <row r="18" spans="1:22" ht="13.5" thickBot="1">
      <c r="A18" s="17" t="s">
        <v>9</v>
      </c>
      <c r="B18" s="11"/>
      <c r="C18" s="11">
        <v>24.06033462</v>
      </c>
      <c r="D18" s="11">
        <v>13.37517187</v>
      </c>
      <c r="E18" s="11">
        <v>16.49264195</v>
      </c>
      <c r="F18" s="22">
        <v>17.32986645</v>
      </c>
      <c r="G18" s="23">
        <v>15.85941435</v>
      </c>
      <c r="H18" s="19"/>
      <c r="I18" s="27">
        <v>33.547469</v>
      </c>
      <c r="J18" s="20">
        <v>38.885301</v>
      </c>
      <c r="K18" s="19">
        <v>31.20579</v>
      </c>
      <c r="L18" s="19">
        <v>25.1113845</v>
      </c>
      <c r="M18" s="19">
        <v>26.3</v>
      </c>
      <c r="N18" s="21">
        <v>14.2065</v>
      </c>
      <c r="O18" s="21">
        <v>34.4275</v>
      </c>
      <c r="P18" s="21">
        <v>39.8048</v>
      </c>
      <c r="Q18" s="21">
        <v>33.9456</v>
      </c>
      <c r="R18" s="21"/>
      <c r="S18" s="86">
        <f t="shared" si="0"/>
        <v>364.55177374000004</v>
      </c>
      <c r="T18" s="68"/>
      <c r="U18" s="69"/>
      <c r="V18" s="69"/>
    </row>
    <row r="19" spans="1:22" ht="13.5" thickBot="1">
      <c r="A19" s="17" t="s">
        <v>10</v>
      </c>
      <c r="B19" s="11"/>
      <c r="C19" s="22">
        <v>17.89468975</v>
      </c>
      <c r="D19" s="22">
        <v>21.32565609</v>
      </c>
      <c r="E19" s="22">
        <v>21.79108674</v>
      </c>
      <c r="F19" s="22">
        <v>40.92459264</v>
      </c>
      <c r="G19" s="23">
        <v>39.53459411</v>
      </c>
      <c r="H19" s="19">
        <v>67.37931370000001</v>
      </c>
      <c r="I19" s="30">
        <v>86.156761</v>
      </c>
      <c r="J19" s="20">
        <v>65.44948326</v>
      </c>
      <c r="K19" s="19">
        <v>82.80032471</v>
      </c>
      <c r="L19" s="19">
        <v>76.483608</v>
      </c>
      <c r="M19" s="19">
        <v>79.2</v>
      </c>
      <c r="N19" s="21">
        <v>106.8762334</v>
      </c>
      <c r="O19" s="21">
        <v>126.86237634</v>
      </c>
      <c r="P19" s="21">
        <f>119.73607283+27.869</f>
        <v>147.60507282999998</v>
      </c>
      <c r="Q19" s="21">
        <v>157.465685</v>
      </c>
      <c r="R19" s="21">
        <v>139.667538</v>
      </c>
      <c r="S19" s="86">
        <f t="shared" si="0"/>
        <v>1277.41701557</v>
      </c>
      <c r="T19" s="68"/>
      <c r="U19" s="69"/>
      <c r="V19" s="69"/>
    </row>
    <row r="20" spans="1:22" ht="13.5" thickBot="1">
      <c r="A20" s="81" t="s">
        <v>38</v>
      </c>
      <c r="B20" s="11"/>
      <c r="C20" s="22"/>
      <c r="D20" s="22"/>
      <c r="E20" s="22"/>
      <c r="F20" s="22"/>
      <c r="G20" s="23"/>
      <c r="H20" s="19"/>
      <c r="I20" s="30"/>
      <c r="J20" s="20"/>
      <c r="K20" s="19"/>
      <c r="L20" s="19"/>
      <c r="M20" s="19"/>
      <c r="N20" s="21"/>
      <c r="O20" s="21"/>
      <c r="P20" s="21"/>
      <c r="Q20" s="21">
        <v>0.6</v>
      </c>
      <c r="R20" s="21"/>
      <c r="S20" s="86">
        <f t="shared" si="0"/>
        <v>0.6</v>
      </c>
      <c r="T20" s="68"/>
      <c r="U20" s="69"/>
      <c r="V20" s="69"/>
    </row>
    <row r="21" spans="1:22" ht="13.5" thickBot="1">
      <c r="A21" s="81" t="s">
        <v>49</v>
      </c>
      <c r="B21" s="11"/>
      <c r="C21" s="22"/>
      <c r="D21" s="22"/>
      <c r="E21" s="22"/>
      <c r="F21" s="22"/>
      <c r="G21" s="23"/>
      <c r="H21" s="19"/>
      <c r="I21" s="30"/>
      <c r="J21" s="20"/>
      <c r="K21" s="19"/>
      <c r="L21" s="19"/>
      <c r="M21" s="19"/>
      <c r="N21" s="21"/>
      <c r="O21" s="21"/>
      <c r="P21" s="21"/>
      <c r="Q21" s="21"/>
      <c r="R21" s="21">
        <v>2</v>
      </c>
      <c r="S21" s="86">
        <f t="shared" si="0"/>
        <v>2</v>
      </c>
      <c r="T21" s="68"/>
      <c r="U21" s="69"/>
      <c r="V21" s="69"/>
    </row>
    <row r="22" spans="1:22" ht="13.5" thickBot="1">
      <c r="A22" s="26" t="s">
        <v>11</v>
      </c>
      <c r="B22" s="11"/>
      <c r="C22" s="22"/>
      <c r="D22" s="22"/>
      <c r="E22" s="22"/>
      <c r="F22" s="22"/>
      <c r="G22" s="23"/>
      <c r="H22" s="19"/>
      <c r="I22" s="19"/>
      <c r="J22" s="20"/>
      <c r="K22" s="19"/>
      <c r="L22" s="19">
        <v>0.4</v>
      </c>
      <c r="M22" s="19">
        <v>0.3</v>
      </c>
      <c r="N22" s="21">
        <v>0.3</v>
      </c>
      <c r="O22" s="21">
        <v>1</v>
      </c>
      <c r="P22" s="21">
        <v>1</v>
      </c>
      <c r="Q22" s="21">
        <v>4</v>
      </c>
      <c r="R22" s="21"/>
      <c r="S22" s="86">
        <f t="shared" si="0"/>
        <v>7</v>
      </c>
      <c r="T22" s="68"/>
      <c r="U22" s="69"/>
      <c r="V22" s="69"/>
    </row>
    <row r="23" spans="1:22" ht="13.5" thickBot="1">
      <c r="A23" s="17" t="s">
        <v>12</v>
      </c>
      <c r="B23" s="11"/>
      <c r="C23" s="11"/>
      <c r="D23" s="11"/>
      <c r="E23" s="11"/>
      <c r="F23" s="11"/>
      <c r="G23" s="23"/>
      <c r="H23" s="11"/>
      <c r="I23" s="11"/>
      <c r="J23" s="20">
        <v>40.5362</v>
      </c>
      <c r="K23" s="19"/>
      <c r="L23" s="19"/>
      <c r="M23" s="19">
        <v>2.666</v>
      </c>
      <c r="N23" s="21">
        <v>0</v>
      </c>
      <c r="O23" s="21"/>
      <c r="P23" s="21"/>
      <c r="Q23" s="21"/>
      <c r="R23" s="21"/>
      <c r="S23" s="86">
        <f t="shared" si="0"/>
        <v>43.2022</v>
      </c>
      <c r="T23" s="68"/>
      <c r="U23" s="69"/>
      <c r="V23" s="69"/>
    </row>
    <row r="24" spans="1:22" ht="13.5" thickBot="1">
      <c r="A24" s="17" t="s">
        <v>13</v>
      </c>
      <c r="B24" s="11"/>
      <c r="C24" s="22">
        <v>1.89213259</v>
      </c>
      <c r="D24" s="22">
        <v>1.11479998</v>
      </c>
      <c r="E24" s="22">
        <v>2.38518169</v>
      </c>
      <c r="F24" s="22">
        <v>4.93142988</v>
      </c>
      <c r="G24" s="23">
        <v>12.66340061</v>
      </c>
      <c r="H24" s="19">
        <v>14.59397503</v>
      </c>
      <c r="I24" s="19">
        <v>15.514976</v>
      </c>
      <c r="J24" s="20">
        <v>19.151976</v>
      </c>
      <c r="K24" s="19">
        <v>13.80099952</v>
      </c>
      <c r="L24" s="19">
        <v>36.4874975</v>
      </c>
      <c r="M24" s="19">
        <v>92.7</v>
      </c>
      <c r="N24" s="21">
        <v>0</v>
      </c>
      <c r="O24" s="21">
        <v>70.90008049</v>
      </c>
      <c r="P24" s="21">
        <v>49.84</v>
      </c>
      <c r="Q24" s="21">
        <v>41.475</v>
      </c>
      <c r="R24" s="21">
        <v>36.3912</v>
      </c>
      <c r="S24" s="86">
        <f t="shared" si="0"/>
        <v>413.84264929000005</v>
      </c>
      <c r="T24" s="68"/>
      <c r="U24" s="69"/>
      <c r="V24" s="69"/>
    </row>
    <row r="25" spans="1:22" ht="13.5" thickBot="1">
      <c r="A25" s="17" t="s">
        <v>14</v>
      </c>
      <c r="B25" s="11">
        <v>4.4634</v>
      </c>
      <c r="C25" s="11"/>
      <c r="D25" s="22">
        <v>15.04825</v>
      </c>
      <c r="E25" s="11">
        <v>5.60595</v>
      </c>
      <c r="F25" s="22">
        <v>18.491535</v>
      </c>
      <c r="G25" s="23">
        <v>6.625149</v>
      </c>
      <c r="H25" s="19">
        <v>23.214072</v>
      </c>
      <c r="I25" s="27">
        <v>48.113952</v>
      </c>
      <c r="J25" s="20"/>
      <c r="K25" s="19"/>
      <c r="L25" s="31">
        <v>15.883044</v>
      </c>
      <c r="M25" s="31">
        <v>85.1</v>
      </c>
      <c r="N25" s="32">
        <v>206.88</v>
      </c>
      <c r="O25" s="32">
        <v>447.88005123</v>
      </c>
      <c r="P25" s="32">
        <v>302.55504</v>
      </c>
      <c r="Q25" s="32">
        <f>418.55298+23.91142691</f>
        <v>442.46440691</v>
      </c>
      <c r="R25" s="32">
        <v>304.832</v>
      </c>
      <c r="S25" s="86">
        <f t="shared" si="0"/>
        <v>1927.1568501399997</v>
      </c>
      <c r="T25" s="68"/>
      <c r="U25" s="69"/>
      <c r="V25" s="69"/>
    </row>
    <row r="26" spans="1:22" ht="13.5" thickBot="1">
      <c r="A26" s="33" t="s">
        <v>15</v>
      </c>
      <c r="B26" s="34"/>
      <c r="C26" s="35">
        <v>48.092</v>
      </c>
      <c r="D26" s="35">
        <v>53</v>
      </c>
      <c r="E26" s="35">
        <v>58</v>
      </c>
      <c r="F26" s="35">
        <v>59.64</v>
      </c>
      <c r="G26" s="36">
        <v>64.48</v>
      </c>
      <c r="H26" s="37">
        <v>69.3</v>
      </c>
      <c r="I26" s="38">
        <v>69.3</v>
      </c>
      <c r="J26" s="39">
        <v>71.913</v>
      </c>
      <c r="K26" s="37">
        <v>75</v>
      </c>
      <c r="L26" s="37">
        <v>78</v>
      </c>
      <c r="M26" s="37">
        <v>89.8</v>
      </c>
      <c r="N26" s="40">
        <v>130</v>
      </c>
      <c r="O26" s="40">
        <v>137.978655</v>
      </c>
      <c r="P26" s="40">
        <v>175</v>
      </c>
      <c r="Q26" s="40">
        <v>200</v>
      </c>
      <c r="R26" s="40"/>
      <c r="S26" s="86">
        <f t="shared" si="0"/>
        <v>1379.503655</v>
      </c>
      <c r="T26" s="68"/>
      <c r="U26" s="69"/>
      <c r="V26" s="69"/>
    </row>
    <row r="27" spans="1:20" ht="13.5" thickBot="1">
      <c r="A27" s="41" t="s">
        <v>16</v>
      </c>
      <c r="B27" s="42">
        <f aca="true" t="shared" si="1" ref="B27:S27">SUM(B7:B26)</f>
        <v>4.4634</v>
      </c>
      <c r="C27" s="42">
        <f t="shared" si="1"/>
        <v>93.08656439</v>
      </c>
      <c r="D27" s="42">
        <f t="shared" si="1"/>
        <v>106.25498396</v>
      </c>
      <c r="E27" s="42">
        <f t="shared" si="1"/>
        <v>110.91403173</v>
      </c>
      <c r="F27" s="42">
        <f t="shared" si="1"/>
        <v>160.39815135999999</v>
      </c>
      <c r="G27" s="42">
        <f t="shared" si="1"/>
        <v>274.92391606</v>
      </c>
      <c r="H27" s="42">
        <f t="shared" si="1"/>
        <v>216.20010949000005</v>
      </c>
      <c r="I27" s="42">
        <f t="shared" si="1"/>
        <v>282.291378</v>
      </c>
      <c r="J27" s="42">
        <f t="shared" si="1"/>
        <v>269.32929426</v>
      </c>
      <c r="K27" s="42">
        <f t="shared" si="1"/>
        <v>255.98825982</v>
      </c>
      <c r="L27" s="42">
        <f t="shared" si="1"/>
        <v>252.640024</v>
      </c>
      <c r="M27" s="42">
        <f t="shared" si="1"/>
        <v>512.891</v>
      </c>
      <c r="N27" s="42">
        <f t="shared" si="1"/>
        <v>615.20465434</v>
      </c>
      <c r="O27" s="42">
        <f t="shared" si="1"/>
        <v>994.33653315</v>
      </c>
      <c r="P27" s="42">
        <f t="shared" si="1"/>
        <v>920.8076283400001</v>
      </c>
      <c r="Q27" s="42">
        <f t="shared" si="1"/>
        <v>1001.98051419</v>
      </c>
      <c r="R27" s="42">
        <f t="shared" si="1"/>
        <v>760.76146892</v>
      </c>
      <c r="S27" s="42">
        <f t="shared" si="1"/>
        <v>6832.47191201</v>
      </c>
      <c r="T27" s="25"/>
    </row>
    <row r="28" spans="1:25" s="45" customFormat="1" ht="13.5" thickBot="1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25"/>
      <c r="U28"/>
      <c r="V28"/>
      <c r="W28"/>
      <c r="X28"/>
      <c r="Y28"/>
    </row>
    <row r="29" spans="1:25" s="45" customFormat="1" ht="13.5" thickBot="1">
      <c r="A29" s="73" t="s">
        <v>36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>
        <v>0.5</v>
      </c>
      <c r="P29" s="74">
        <v>0.5</v>
      </c>
      <c r="Q29" s="74"/>
      <c r="R29" s="74"/>
      <c r="S29" s="75">
        <f aca="true" t="shared" si="2" ref="S29:S44">SUM(B29:R29)</f>
        <v>1</v>
      </c>
      <c r="T29" s="68"/>
      <c r="U29" s="25"/>
      <c r="V29" s="69"/>
      <c r="W29"/>
      <c r="X29"/>
      <c r="Y29"/>
    </row>
    <row r="30" spans="1:25" s="45" customFormat="1" ht="13.5" thickBot="1">
      <c r="A30" s="48" t="s">
        <v>39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7"/>
      <c r="N30" s="77"/>
      <c r="O30" s="77"/>
      <c r="P30" s="77"/>
      <c r="Q30" s="77"/>
      <c r="R30" s="77">
        <v>0.2012</v>
      </c>
      <c r="S30" s="46">
        <f t="shared" si="2"/>
        <v>0.2012</v>
      </c>
      <c r="T30" s="68"/>
      <c r="U30" s="25"/>
      <c r="V30" s="69"/>
      <c r="W30"/>
      <c r="X30"/>
      <c r="Y30"/>
    </row>
    <row r="31" spans="1:25" s="45" customFormat="1" ht="13.5" thickBot="1">
      <c r="A31" s="48" t="s">
        <v>17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7">
        <v>1</v>
      </c>
      <c r="N31" s="77">
        <v>1</v>
      </c>
      <c r="O31" s="77">
        <v>1</v>
      </c>
      <c r="P31" s="77"/>
      <c r="Q31" s="77"/>
      <c r="R31" s="88"/>
      <c r="S31" s="46">
        <f t="shared" si="2"/>
        <v>3</v>
      </c>
      <c r="T31" s="68"/>
      <c r="U31" s="25"/>
      <c r="V31" s="69"/>
      <c r="W31"/>
      <c r="X31"/>
      <c r="Y31"/>
    </row>
    <row r="32" spans="1:25" s="45" customFormat="1" ht="13.5" thickBot="1">
      <c r="A32" s="47" t="s">
        <v>18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7"/>
      <c r="N32" s="77">
        <v>1.6104</v>
      </c>
      <c r="O32" s="77"/>
      <c r="P32" s="77"/>
      <c r="Q32" s="77"/>
      <c r="R32" s="88"/>
      <c r="S32" s="46">
        <f t="shared" si="2"/>
        <v>1.6104</v>
      </c>
      <c r="T32" s="68"/>
      <c r="U32" s="25"/>
      <c r="V32" s="69"/>
      <c r="W32"/>
      <c r="X32"/>
      <c r="Y32"/>
    </row>
    <row r="33" spans="1:25" s="45" customFormat="1" ht="13.5" thickBot="1">
      <c r="A33" s="48" t="s">
        <v>19</v>
      </c>
      <c r="B33" s="76">
        <v>325</v>
      </c>
      <c r="C33" s="76">
        <v>425</v>
      </c>
      <c r="D33" s="76"/>
      <c r="E33" s="76">
        <v>3.5</v>
      </c>
      <c r="F33" s="76">
        <v>5</v>
      </c>
      <c r="G33" s="76">
        <v>154.338</v>
      </c>
      <c r="H33" s="76"/>
      <c r="I33" s="76">
        <v>75</v>
      </c>
      <c r="J33" s="76">
        <v>75</v>
      </c>
      <c r="K33" s="76">
        <v>75</v>
      </c>
      <c r="L33" s="76">
        <v>75</v>
      </c>
      <c r="M33" s="77">
        <v>264.1</v>
      </c>
      <c r="N33" s="77">
        <v>268.8</v>
      </c>
      <c r="O33" s="77">
        <v>283.1</v>
      </c>
      <c r="P33" s="77">
        <f>75+100.6+50</f>
        <v>225.6</v>
      </c>
      <c r="Q33" s="77">
        <v>245</v>
      </c>
      <c r="R33" s="88">
        <f>260+14.6048</f>
        <v>274.6048</v>
      </c>
      <c r="S33" s="46">
        <f t="shared" si="2"/>
        <v>2774.0428</v>
      </c>
      <c r="T33" s="68"/>
      <c r="U33" s="25"/>
      <c r="V33" s="69"/>
      <c r="W33"/>
      <c r="X33"/>
      <c r="Y33"/>
    </row>
    <row r="34" spans="1:25" s="45" customFormat="1" ht="13.5" thickBot="1">
      <c r="A34" s="48" t="s">
        <v>20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7"/>
      <c r="N34" s="77">
        <v>3.2</v>
      </c>
      <c r="O34" s="77">
        <v>6.85529526</v>
      </c>
      <c r="P34" s="77">
        <f>4.20525+1.5662+0.0658</f>
        <v>5.837250000000001</v>
      </c>
      <c r="Q34" s="88">
        <f>3.116+0.7803+1.05</f>
        <v>4.9463</v>
      </c>
      <c r="R34" s="88"/>
      <c r="S34" s="46">
        <f t="shared" si="2"/>
        <v>20.838845260000003</v>
      </c>
      <c r="T34" s="68"/>
      <c r="U34" s="25"/>
      <c r="V34" s="69"/>
      <c r="X34"/>
      <c r="Y34"/>
    </row>
    <row r="35" spans="1:25" s="45" customFormat="1" ht="13.5" thickBot="1">
      <c r="A35" s="64" t="s">
        <v>29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7"/>
      <c r="N35" s="77"/>
      <c r="O35" s="77">
        <v>3.181</v>
      </c>
      <c r="P35" s="77"/>
      <c r="Q35" s="88"/>
      <c r="R35" s="88"/>
      <c r="S35" s="46">
        <f t="shared" si="2"/>
        <v>3.181</v>
      </c>
      <c r="T35" s="68"/>
      <c r="U35" s="25"/>
      <c r="V35" s="69"/>
      <c r="X35"/>
      <c r="Y35"/>
    </row>
    <row r="36" spans="1:25" s="45" customFormat="1" ht="26.25" customHeight="1" thickBot="1">
      <c r="A36" s="64" t="s">
        <v>31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7"/>
      <c r="N36" s="77"/>
      <c r="O36" s="77"/>
      <c r="P36" s="77">
        <f>0.8+1.2</f>
        <v>2</v>
      </c>
      <c r="Q36" s="88"/>
      <c r="R36" s="88"/>
      <c r="S36" s="46">
        <f t="shared" si="2"/>
        <v>2</v>
      </c>
      <c r="T36" s="68"/>
      <c r="U36" s="25"/>
      <c r="V36" s="69"/>
      <c r="W36"/>
      <c r="X36"/>
      <c r="Y36"/>
    </row>
    <row r="37" spans="1:25" s="45" customFormat="1" ht="26.25" thickBot="1">
      <c r="A37" s="48" t="s">
        <v>21</v>
      </c>
      <c r="B37" s="76"/>
      <c r="C37" s="76"/>
      <c r="D37" s="76"/>
      <c r="E37" s="76"/>
      <c r="F37" s="76"/>
      <c r="G37" s="76"/>
      <c r="H37" s="76"/>
      <c r="I37" s="78"/>
      <c r="J37" s="77"/>
      <c r="K37" s="77"/>
      <c r="L37" s="77"/>
      <c r="M37" s="77">
        <v>14.077608</v>
      </c>
      <c r="N37" s="77">
        <v>8.8254855</v>
      </c>
      <c r="O37" s="77">
        <v>10.096907</v>
      </c>
      <c r="P37" s="77"/>
      <c r="Q37" s="88"/>
      <c r="R37" s="88"/>
      <c r="S37" s="46">
        <f t="shared" si="2"/>
        <v>33.0000005</v>
      </c>
      <c r="T37" s="68"/>
      <c r="U37" s="25"/>
      <c r="V37" s="69"/>
      <c r="W37"/>
      <c r="X37"/>
      <c r="Y37"/>
    </row>
    <row r="38" spans="1:22" ht="13.5" thickBot="1">
      <c r="A38" s="17" t="s">
        <v>22</v>
      </c>
      <c r="B38" s="76"/>
      <c r="C38" s="76"/>
      <c r="D38" s="76"/>
      <c r="E38" s="76"/>
      <c r="F38" s="76"/>
      <c r="G38" s="76"/>
      <c r="H38" s="76"/>
      <c r="I38" s="78"/>
      <c r="J38" s="77">
        <v>5.8</v>
      </c>
      <c r="K38" s="77">
        <v>5.9</v>
      </c>
      <c r="L38" s="77">
        <v>4</v>
      </c>
      <c r="M38" s="79">
        <v>3.1</v>
      </c>
      <c r="N38" s="80">
        <v>2.841594</v>
      </c>
      <c r="O38" s="77">
        <v>2.02674185</v>
      </c>
      <c r="P38" s="77">
        <f>0.08282487+1.3589+0.41790755-0.05290269</f>
        <v>1.80672973</v>
      </c>
      <c r="Q38" s="88">
        <f>0.12171144+1.0905+0.10330079+0.00749712</f>
        <v>1.32300935</v>
      </c>
      <c r="R38" s="88">
        <f>0.54553356+0.023811</f>
        <v>0.56934456</v>
      </c>
      <c r="S38" s="46">
        <f t="shared" si="2"/>
        <v>27.367419490000003</v>
      </c>
      <c r="T38" s="68"/>
      <c r="U38" s="25"/>
      <c r="V38" s="69"/>
    </row>
    <row r="39" spans="1:22" ht="13.5" thickBot="1">
      <c r="A39" s="49" t="s">
        <v>23</v>
      </c>
      <c r="B39" s="76"/>
      <c r="C39" s="76"/>
      <c r="D39" s="76"/>
      <c r="E39" s="76"/>
      <c r="F39" s="76"/>
      <c r="G39" s="76"/>
      <c r="H39" s="76"/>
      <c r="I39" s="78"/>
      <c r="J39" s="77"/>
      <c r="K39" s="77"/>
      <c r="L39" s="77"/>
      <c r="M39" s="79"/>
      <c r="N39" s="79">
        <v>1.5</v>
      </c>
      <c r="O39" s="79">
        <v>2.5</v>
      </c>
      <c r="P39" s="79">
        <v>2</v>
      </c>
      <c r="Q39" s="89">
        <v>1</v>
      </c>
      <c r="R39" s="89"/>
      <c r="S39" s="46">
        <f t="shared" si="2"/>
        <v>7</v>
      </c>
      <c r="T39" s="68"/>
      <c r="U39" s="25"/>
      <c r="V39" s="69"/>
    </row>
    <row r="40" spans="1:22" ht="13.5" thickBot="1">
      <c r="A40" s="70" t="s">
        <v>32</v>
      </c>
      <c r="B40" s="76"/>
      <c r="C40" s="76"/>
      <c r="D40" s="76"/>
      <c r="E40" s="76"/>
      <c r="F40" s="76"/>
      <c r="G40" s="76"/>
      <c r="H40" s="76"/>
      <c r="I40" s="78"/>
      <c r="J40" s="77"/>
      <c r="K40" s="77"/>
      <c r="L40" s="77"/>
      <c r="M40" s="79"/>
      <c r="N40" s="79"/>
      <c r="O40" s="79"/>
      <c r="P40" s="79">
        <f>2+3+2.5</f>
        <v>7.5</v>
      </c>
      <c r="Q40" s="89">
        <f>2.5+2.5+2.5</f>
        <v>7.5</v>
      </c>
      <c r="R40" s="89">
        <f>1.5+1</f>
        <v>2.5</v>
      </c>
      <c r="S40" s="46">
        <f t="shared" si="2"/>
        <v>17.5</v>
      </c>
      <c r="T40" s="68"/>
      <c r="U40" s="25"/>
      <c r="V40" s="69"/>
    </row>
    <row r="41" spans="1:22" ht="13.5" thickBot="1">
      <c r="A41" s="49" t="s">
        <v>24</v>
      </c>
      <c r="B41" s="76"/>
      <c r="C41" s="76"/>
      <c r="D41" s="76"/>
      <c r="E41" s="76"/>
      <c r="F41" s="76"/>
      <c r="G41" s="76"/>
      <c r="H41" s="76"/>
      <c r="I41" s="78"/>
      <c r="J41" s="77"/>
      <c r="K41" s="77"/>
      <c r="L41" s="77"/>
      <c r="M41" s="79">
        <v>2.361</v>
      </c>
      <c r="N41" s="79"/>
      <c r="O41" s="79"/>
      <c r="P41" s="79"/>
      <c r="Q41" s="89"/>
      <c r="R41" s="89"/>
      <c r="S41" s="46">
        <f t="shared" si="2"/>
        <v>2.361</v>
      </c>
      <c r="T41" s="68"/>
      <c r="U41" s="25"/>
      <c r="V41" s="69"/>
    </row>
    <row r="42" spans="1:22" ht="26.25" thickBot="1">
      <c r="A42" s="50" t="s">
        <v>25</v>
      </c>
      <c r="B42" s="76"/>
      <c r="C42" s="76"/>
      <c r="D42" s="76"/>
      <c r="E42" s="76"/>
      <c r="F42" s="76"/>
      <c r="G42" s="76"/>
      <c r="H42" s="76"/>
      <c r="I42" s="78"/>
      <c r="J42" s="77"/>
      <c r="K42" s="77"/>
      <c r="L42" s="77"/>
      <c r="M42" s="79"/>
      <c r="N42" s="79">
        <v>4.3</v>
      </c>
      <c r="O42" s="79">
        <v>2.2</v>
      </c>
      <c r="P42" s="79">
        <f>12.5+0.2754</f>
        <v>12.7754</v>
      </c>
      <c r="Q42" s="89">
        <v>12.5</v>
      </c>
      <c r="R42" s="89"/>
      <c r="S42" s="46">
        <f t="shared" si="2"/>
        <v>31.775399999999998</v>
      </c>
      <c r="T42" s="68"/>
      <c r="U42" s="25"/>
      <c r="V42" s="69"/>
    </row>
    <row r="43" spans="1:22" ht="26.25" thickBot="1">
      <c r="A43" s="65" t="s">
        <v>30</v>
      </c>
      <c r="B43" s="76"/>
      <c r="C43" s="76"/>
      <c r="D43" s="76"/>
      <c r="E43" s="76"/>
      <c r="F43" s="76"/>
      <c r="G43" s="76"/>
      <c r="H43" s="76"/>
      <c r="I43" s="78"/>
      <c r="J43" s="77"/>
      <c r="K43" s="77"/>
      <c r="L43" s="77"/>
      <c r="M43" s="79"/>
      <c r="N43" s="79"/>
      <c r="O43" s="79">
        <v>0.65</v>
      </c>
      <c r="P43" s="79">
        <v>0.45</v>
      </c>
      <c r="Q43" s="89"/>
      <c r="R43" s="89"/>
      <c r="S43" s="46">
        <f t="shared" si="2"/>
        <v>1.1</v>
      </c>
      <c r="T43" s="68"/>
      <c r="U43" s="25"/>
      <c r="V43" s="69"/>
    </row>
    <row r="44" spans="1:22" ht="15" thickBot="1">
      <c r="A44" s="66" t="s">
        <v>45</v>
      </c>
      <c r="B44" s="77">
        <v>0.02</v>
      </c>
      <c r="C44" s="77"/>
      <c r="D44" s="77">
        <v>1.630361</v>
      </c>
      <c r="E44" s="77">
        <v>2.580847</v>
      </c>
      <c r="F44" s="77">
        <v>1.805051</v>
      </c>
      <c r="G44" s="77">
        <v>0.47348</v>
      </c>
      <c r="H44" s="77">
        <v>1.904352</v>
      </c>
      <c r="I44" s="77">
        <v>1.1</v>
      </c>
      <c r="J44" s="77">
        <v>0.8</v>
      </c>
      <c r="K44" s="77">
        <v>1</v>
      </c>
      <c r="L44" s="77">
        <v>1</v>
      </c>
      <c r="M44" s="77">
        <v>0.827</v>
      </c>
      <c r="N44" s="77">
        <v>0.8</v>
      </c>
      <c r="O44" s="77">
        <f>0.71350561+0.191525+0.15031973</f>
        <v>1.0553503400000002</v>
      </c>
      <c r="P44" s="77">
        <f>1.80250709+0.02708</f>
        <v>1.82958709</v>
      </c>
      <c r="Q44" s="88">
        <f>0.82873187+0.029822</f>
        <v>0.85855387</v>
      </c>
      <c r="R44" s="88">
        <v>0.0527475</v>
      </c>
      <c r="S44" s="46">
        <f t="shared" si="2"/>
        <v>17.7373298</v>
      </c>
      <c r="T44" s="68"/>
      <c r="U44" s="25"/>
      <c r="V44" s="69"/>
    </row>
    <row r="45" spans="1:20" ht="13.5" thickBot="1">
      <c r="A45" s="41" t="s">
        <v>26</v>
      </c>
      <c r="B45" s="51">
        <f aca="true" t="shared" si="3" ref="B45:S45">SUM(B29:B44)</f>
        <v>325.02</v>
      </c>
      <c r="C45" s="51">
        <f t="shared" si="3"/>
        <v>425</v>
      </c>
      <c r="D45" s="51">
        <f t="shared" si="3"/>
        <v>1.630361</v>
      </c>
      <c r="E45" s="51">
        <f t="shared" si="3"/>
        <v>6.080847</v>
      </c>
      <c r="F45" s="51">
        <f t="shared" si="3"/>
        <v>6.805051</v>
      </c>
      <c r="G45" s="51">
        <f t="shared" si="3"/>
        <v>154.81148</v>
      </c>
      <c r="H45" s="51">
        <f t="shared" si="3"/>
        <v>1.904352</v>
      </c>
      <c r="I45" s="51">
        <f t="shared" si="3"/>
        <v>76.1</v>
      </c>
      <c r="J45" s="51">
        <f t="shared" si="3"/>
        <v>81.6</v>
      </c>
      <c r="K45" s="51">
        <f t="shared" si="3"/>
        <v>81.9</v>
      </c>
      <c r="L45" s="51">
        <f t="shared" si="3"/>
        <v>80</v>
      </c>
      <c r="M45" s="51">
        <f t="shared" si="3"/>
        <v>285.46560800000003</v>
      </c>
      <c r="N45" s="51">
        <f t="shared" si="3"/>
        <v>292.87747950000005</v>
      </c>
      <c r="O45" s="51">
        <f t="shared" si="3"/>
        <v>313.16529445</v>
      </c>
      <c r="P45" s="51">
        <f t="shared" si="3"/>
        <v>260.29896682000003</v>
      </c>
      <c r="Q45" s="51">
        <f t="shared" si="3"/>
        <v>273.12786322</v>
      </c>
      <c r="R45" s="51">
        <f t="shared" si="3"/>
        <v>277.92809206</v>
      </c>
      <c r="S45" s="52">
        <f t="shared" si="3"/>
        <v>2943.7153950500006</v>
      </c>
      <c r="T45" s="25"/>
    </row>
    <row r="46" spans="1:25" s="45" customFormat="1" ht="13.5" thickBot="1">
      <c r="A46" s="4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44"/>
      <c r="T46" s="25"/>
      <c r="U46"/>
      <c r="V46"/>
      <c r="W46"/>
      <c r="X46"/>
      <c r="Y46"/>
    </row>
    <row r="47" spans="1:20" ht="13.5" thickBot="1">
      <c r="A47" s="54" t="s">
        <v>27</v>
      </c>
      <c r="B47" s="55">
        <f aca="true" t="shared" si="4" ref="B47:S47">B27+B45</f>
        <v>329.48339999999996</v>
      </c>
      <c r="C47" s="55">
        <f t="shared" si="4"/>
        <v>518.08656439</v>
      </c>
      <c r="D47" s="55">
        <f t="shared" si="4"/>
        <v>107.88534496</v>
      </c>
      <c r="E47" s="55">
        <f t="shared" si="4"/>
        <v>116.99487873000001</v>
      </c>
      <c r="F47" s="55">
        <f t="shared" si="4"/>
        <v>167.20320235999998</v>
      </c>
      <c r="G47" s="55">
        <f t="shared" si="4"/>
        <v>429.73539605999997</v>
      </c>
      <c r="H47" s="55">
        <f t="shared" si="4"/>
        <v>218.10446149000003</v>
      </c>
      <c r="I47" s="55">
        <f t="shared" si="4"/>
        <v>358.39137800000003</v>
      </c>
      <c r="J47" s="55">
        <f t="shared" si="4"/>
        <v>350.92929426</v>
      </c>
      <c r="K47" s="55">
        <f t="shared" si="4"/>
        <v>337.88825982000003</v>
      </c>
      <c r="L47" s="55">
        <f t="shared" si="4"/>
        <v>332.64002400000004</v>
      </c>
      <c r="M47" s="55">
        <f t="shared" si="4"/>
        <v>798.356608</v>
      </c>
      <c r="N47" s="55">
        <f t="shared" si="4"/>
        <v>908.0821338400001</v>
      </c>
      <c r="O47" s="55">
        <f t="shared" si="4"/>
        <v>1307.5018276</v>
      </c>
      <c r="P47" s="55">
        <f t="shared" si="4"/>
        <v>1181.10659516</v>
      </c>
      <c r="Q47" s="55">
        <f t="shared" si="4"/>
        <v>1275.10837741</v>
      </c>
      <c r="R47" s="55">
        <f t="shared" si="4"/>
        <v>1038.68956098</v>
      </c>
      <c r="S47" s="87">
        <f t="shared" si="4"/>
        <v>9776.187307060001</v>
      </c>
      <c r="T47" s="25"/>
    </row>
    <row r="48" spans="1:25" s="57" customFormat="1" ht="13.5" thickBot="1">
      <c r="A48" s="56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92"/>
      <c r="R48" s="92"/>
      <c r="S48" s="53"/>
      <c r="T48" s="25"/>
      <c r="U48"/>
      <c r="V48"/>
      <c r="W48"/>
      <c r="X48"/>
      <c r="Y48"/>
    </row>
    <row r="49" spans="1:20" ht="15" thickBot="1">
      <c r="A49" s="58" t="s">
        <v>46</v>
      </c>
      <c r="B49" s="42"/>
      <c r="C49" s="42"/>
      <c r="D49" s="42"/>
      <c r="E49" s="42"/>
      <c r="F49" s="42"/>
      <c r="G49" s="42"/>
      <c r="H49" s="42">
        <v>524.749285</v>
      </c>
      <c r="I49" s="42">
        <v>428.268866</v>
      </c>
      <c r="J49" s="42">
        <v>272.638133</v>
      </c>
      <c r="K49" s="42">
        <v>330.027</v>
      </c>
      <c r="L49" s="42">
        <v>320</v>
      </c>
      <c r="M49" s="42">
        <v>300</v>
      </c>
      <c r="N49" s="42">
        <v>100</v>
      </c>
      <c r="O49" s="42">
        <v>200</v>
      </c>
      <c r="P49" s="67">
        <v>0</v>
      </c>
      <c r="Q49" s="67">
        <v>0</v>
      </c>
      <c r="R49" s="67">
        <v>0</v>
      </c>
      <c r="S49" s="59">
        <f>SUM(B49:R49)</f>
        <v>2475.6832839999997</v>
      </c>
      <c r="T49" s="16"/>
    </row>
    <row r="50" spans="1:20" ht="15" thickBot="1">
      <c r="A50" s="58" t="s">
        <v>47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>
        <v>42.87705</v>
      </c>
      <c r="M50" s="42">
        <f>128165700/1000000</f>
        <v>128.1657</v>
      </c>
      <c r="N50" s="42">
        <v>223.5</v>
      </c>
      <c r="O50" s="42">
        <v>214.42</v>
      </c>
      <c r="P50" s="42">
        <f>25+65+6+36.72+105</f>
        <v>237.72</v>
      </c>
      <c r="Q50" s="42">
        <f>10+100+12.96</f>
        <v>122.96000000000001</v>
      </c>
      <c r="R50" s="42">
        <f>17+73</f>
        <v>90</v>
      </c>
      <c r="S50" s="42">
        <f>SUM(B50:R50)</f>
        <v>1059.64275</v>
      </c>
      <c r="T50" s="16"/>
    </row>
    <row r="51" spans="1:25" s="45" customFormat="1" ht="13.5" thickBot="1">
      <c r="A51" s="56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25"/>
      <c r="U51"/>
      <c r="V51"/>
      <c r="W51"/>
      <c r="X51"/>
      <c r="Y51"/>
    </row>
    <row r="52" spans="1:20" ht="13.5" thickBot="1">
      <c r="A52" s="60" t="s">
        <v>28</v>
      </c>
      <c r="B52" s="61">
        <f aca="true" t="shared" si="5" ref="B52:S52">SUM(B47:B50)</f>
        <v>329.48339999999996</v>
      </c>
      <c r="C52" s="61">
        <f t="shared" si="5"/>
        <v>518.08656439</v>
      </c>
      <c r="D52" s="61">
        <f t="shared" si="5"/>
        <v>107.88534496</v>
      </c>
      <c r="E52" s="61">
        <f t="shared" si="5"/>
        <v>116.99487873000001</v>
      </c>
      <c r="F52" s="61">
        <f t="shared" si="5"/>
        <v>167.20320235999998</v>
      </c>
      <c r="G52" s="61">
        <f t="shared" si="5"/>
        <v>429.73539605999997</v>
      </c>
      <c r="H52" s="61">
        <f t="shared" si="5"/>
        <v>742.85374649</v>
      </c>
      <c r="I52" s="61">
        <f t="shared" si="5"/>
        <v>786.660244</v>
      </c>
      <c r="J52" s="61">
        <f t="shared" si="5"/>
        <v>623.5674272599999</v>
      </c>
      <c r="K52" s="61">
        <f t="shared" si="5"/>
        <v>667.9152598200001</v>
      </c>
      <c r="L52" s="61">
        <f t="shared" si="5"/>
        <v>695.5170740000001</v>
      </c>
      <c r="M52" s="61">
        <f t="shared" si="5"/>
        <v>1226.522308</v>
      </c>
      <c r="N52" s="61">
        <f t="shared" si="5"/>
        <v>1231.58213384</v>
      </c>
      <c r="O52" s="61">
        <f t="shared" si="5"/>
        <v>1721.9218276000001</v>
      </c>
      <c r="P52" s="61">
        <f t="shared" si="5"/>
        <v>1418.8265951600001</v>
      </c>
      <c r="Q52" s="61">
        <f t="shared" si="5"/>
        <v>1398.06837741</v>
      </c>
      <c r="R52" s="61">
        <f t="shared" si="5"/>
        <v>1128.68956098</v>
      </c>
      <c r="S52" s="61">
        <f t="shared" si="5"/>
        <v>13311.51334106</v>
      </c>
      <c r="T52" s="25"/>
    </row>
    <row r="53" spans="2:19" ht="12.75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8" ht="15.75" customHeight="1">
      <c r="A54" s="63" t="s">
        <v>42</v>
      </c>
      <c r="K54" s="4"/>
      <c r="L54" s="4"/>
      <c r="M54" s="4"/>
      <c r="N54" s="4"/>
      <c r="O54" s="4"/>
      <c r="P54" s="4"/>
      <c r="Q54" s="4"/>
      <c r="R54" s="4"/>
    </row>
    <row r="55" spans="1:18" ht="15.75" customHeight="1">
      <c r="A55" s="63" t="s">
        <v>43</v>
      </c>
      <c r="K55" s="4"/>
      <c r="L55" s="4"/>
      <c r="M55" s="4"/>
      <c r="N55" s="4"/>
      <c r="O55" s="4"/>
      <c r="P55" s="4"/>
      <c r="Q55" s="4"/>
      <c r="R55" s="4"/>
    </row>
    <row r="56" ht="15.75" customHeight="1">
      <c r="A56" s="63" t="s">
        <v>44</v>
      </c>
    </row>
    <row r="59" ht="42" customHeight="1">
      <c r="A59" s="85" t="s">
        <v>37</v>
      </c>
    </row>
    <row r="60" spans="1:18" ht="15.75">
      <c r="A60" s="2" t="s">
        <v>41</v>
      </c>
      <c r="M60" s="1"/>
      <c r="N60" s="1"/>
      <c r="O60" s="1"/>
      <c r="P60" s="1"/>
      <c r="Q60" s="1"/>
      <c r="R60" s="1"/>
    </row>
    <row r="61" spans="1:9" ht="15.75">
      <c r="A61" s="3" t="s">
        <v>35</v>
      </c>
      <c r="B61" s="4"/>
      <c r="C61" s="4"/>
      <c r="D61" s="4"/>
      <c r="E61" s="4"/>
      <c r="F61" s="4"/>
      <c r="G61" s="4"/>
      <c r="H61" s="4"/>
      <c r="I61" s="4"/>
    </row>
    <row r="62" ht="13.5" thickBot="1"/>
    <row r="63" spans="1:19" ht="16.5" thickBot="1">
      <c r="A63" s="5"/>
      <c r="B63" s="6">
        <v>2000</v>
      </c>
      <c r="C63" s="6">
        <v>2001</v>
      </c>
      <c r="D63" s="6">
        <v>2002</v>
      </c>
      <c r="E63" s="6">
        <v>2003</v>
      </c>
      <c r="F63" s="6">
        <v>2004</v>
      </c>
      <c r="G63" s="7">
        <v>2005</v>
      </c>
      <c r="H63" s="8">
        <v>2006</v>
      </c>
      <c r="I63" s="7">
        <v>2007</v>
      </c>
      <c r="J63" s="8">
        <v>2008</v>
      </c>
      <c r="K63" s="7">
        <v>2009</v>
      </c>
      <c r="L63" s="7">
        <v>2010</v>
      </c>
      <c r="M63" s="7">
        <v>2011</v>
      </c>
      <c r="N63" s="7">
        <v>2012</v>
      </c>
      <c r="O63" s="7">
        <v>2013</v>
      </c>
      <c r="P63" s="7">
        <v>2014</v>
      </c>
      <c r="Q63" s="7">
        <v>2015</v>
      </c>
      <c r="R63" s="7">
        <v>2016</v>
      </c>
      <c r="S63" s="9" t="s">
        <v>0</v>
      </c>
    </row>
    <row r="64" spans="1:19" ht="13.5" thickBot="1">
      <c r="A64" s="17" t="s">
        <v>10</v>
      </c>
      <c r="B64" s="11"/>
      <c r="C64" s="22"/>
      <c r="D64" s="22"/>
      <c r="E64" s="22"/>
      <c r="F64" s="22"/>
      <c r="G64" s="23"/>
      <c r="H64" s="19"/>
      <c r="I64" s="30"/>
      <c r="J64" s="20"/>
      <c r="K64" s="19"/>
      <c r="L64" s="19"/>
      <c r="M64" s="19"/>
      <c r="N64" s="21"/>
      <c r="O64" s="21"/>
      <c r="P64" s="21">
        <v>30.742</v>
      </c>
      <c r="Q64" s="21">
        <v>24.263</v>
      </c>
      <c r="R64" s="21">
        <v>22.97689</v>
      </c>
      <c r="S64" s="86">
        <f>SUM(B64:R64)</f>
        <v>77.98189</v>
      </c>
    </row>
    <row r="65" spans="1:19" ht="13.5" thickBot="1">
      <c r="A65" s="81" t="s">
        <v>14</v>
      </c>
      <c r="B65" s="11"/>
      <c r="C65" s="22"/>
      <c r="D65" s="22"/>
      <c r="E65" s="22"/>
      <c r="F65" s="22"/>
      <c r="G65" s="23"/>
      <c r="H65" s="19"/>
      <c r="I65" s="30"/>
      <c r="J65" s="20"/>
      <c r="K65" s="19"/>
      <c r="L65" s="19"/>
      <c r="M65" s="19"/>
      <c r="N65" s="21"/>
      <c r="O65" s="21"/>
      <c r="P65" s="21"/>
      <c r="Q65" s="21">
        <v>4.7322</v>
      </c>
      <c r="R65" s="21"/>
      <c r="S65" s="86">
        <f>SUM(B65:R65)</f>
        <v>4.7322</v>
      </c>
    </row>
    <row r="66" spans="1:19" ht="13.5" thickBot="1">
      <c r="A66" s="41" t="s">
        <v>16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>
        <f>SUM(P64:P65)</f>
        <v>30.742</v>
      </c>
      <c r="Q66" s="42">
        <f>SUM(Q64:Q65)</f>
        <v>28.9952</v>
      </c>
      <c r="R66" s="42">
        <f>SUM(R64:R65)</f>
        <v>22.97689</v>
      </c>
      <c r="S66" s="42">
        <f>SUM(S64:S65)</f>
        <v>82.71409000000001</v>
      </c>
    </row>
    <row r="67" ht="13.5" thickBot="1"/>
    <row r="68" spans="1:25" s="45" customFormat="1" ht="13.5" thickBot="1">
      <c r="A68" s="82" t="s">
        <v>19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4"/>
      <c r="N68" s="84"/>
      <c r="O68" s="84"/>
      <c r="P68" s="84"/>
      <c r="Q68" s="90">
        <v>105</v>
      </c>
      <c r="R68" s="90">
        <v>51.6</v>
      </c>
      <c r="S68" s="46">
        <f>SUM(B68:R68)</f>
        <v>156.6</v>
      </c>
      <c r="T68" s="68"/>
      <c r="U68" s="25"/>
      <c r="V68" s="69"/>
      <c r="W68"/>
      <c r="X68"/>
      <c r="Y68"/>
    </row>
    <row r="69" spans="1:20" ht="13.5" thickBot="1">
      <c r="A69" s="41" t="s">
        <v>26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>
        <f>SUM(Q68)</f>
        <v>105</v>
      </c>
      <c r="R69" s="51">
        <f>SUM(R68)</f>
        <v>51.6</v>
      </c>
      <c r="S69" s="51">
        <f>SUM(S68)</f>
        <v>156.6</v>
      </c>
      <c r="T69" s="25"/>
    </row>
    <row r="70" ht="13.5" thickBot="1"/>
    <row r="71" spans="1:19" ht="13.5" thickBot="1">
      <c r="A71" s="60" t="s">
        <v>28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>
        <f>SUM(P66,P69)</f>
        <v>30.742</v>
      </c>
      <c r="Q71" s="61">
        <f>SUM(Q66,Q69)</f>
        <v>133.9952</v>
      </c>
      <c r="R71" s="61">
        <f>SUM(R66,R69)</f>
        <v>74.57689</v>
      </c>
      <c r="S71" s="61">
        <f>SUM(S66,S69)</f>
        <v>239.31409000000002</v>
      </c>
    </row>
    <row r="72" ht="21.75" customHeight="1"/>
    <row r="73" spans="17:19" ht="12.75">
      <c r="Q73" s="25"/>
      <c r="R73" s="94"/>
      <c r="S73" s="93"/>
    </row>
    <row r="80" ht="18" customHeight="1"/>
  </sheetData>
  <sheetProtection/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4" r:id="rId2"/>
  <ignoredErrors>
    <ignoredError sqref="P66:Q66 B27:Q2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Receipts 30 June 2016</dc:title>
  <dc:subject>&amp;lt;p&amp;gt;Cash Receipts 30 June 2016.&amp;lt;/p&amp;gt;</dc:subject>
  <dc:creator>Alister Bignell</dc:creator>
  <cp:keywords/>
  <dc:description>&amp;lt;p&amp;gt;Cash Receipts 30 June 2016.&amp;lt;/p&amp;gt;</dc:description>
  <cp:lastModifiedBy>Alister Bignell</cp:lastModifiedBy>
  <cp:lastPrinted>2015-01-29T15:18:13Z</cp:lastPrinted>
  <dcterms:created xsi:type="dcterms:W3CDTF">2013-01-25T10:21:26Z</dcterms:created>
  <dcterms:modified xsi:type="dcterms:W3CDTF">2016-07-22T09:25:33Z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0x0101009954897F3EE3CC4ABB9FB9EDAC9CDEBC003E9864075B157E4F812615EFD4035F5E</vt:lpwstr>
  </property>
  <property fmtid="{D5CDD505-2E9C-101B-9397-08002B2CF9AE}" pid="3" name="Author">
    <vt:lpwstr>7;#;UserInfo</vt:lpwstr>
  </property>
  <property fmtid="{D5CDD505-2E9C-101B-9397-08002B2CF9AE}" pid="4" name="Health System Strengthening">
    <vt:lpwstr/>
  </property>
  <property fmtid="{D5CDD505-2E9C-101B-9397-08002B2CF9AE}" pid="5" name="Lang">
    <vt:lpwstr/>
  </property>
  <property fmtid="{D5CDD505-2E9C-101B-9397-08002B2CF9AE}" pid="6" name="TaxKeyword">
    <vt:lpwstr/>
  </property>
  <property fmtid="{D5CDD505-2E9C-101B-9397-08002B2CF9AE}" pid="7" name="Order">
    <vt:r8>100</vt:r8>
  </property>
  <property fmtid="{D5CDD505-2E9C-101B-9397-08002B2CF9AE}" pid="8" name="Topic">
    <vt:lpwstr/>
  </property>
  <property fmtid="{D5CDD505-2E9C-101B-9397-08002B2CF9AE}" pid="9" name="_ShortcutWebId">
    <vt:lpwstr/>
  </property>
  <property fmtid="{D5CDD505-2E9C-101B-9397-08002B2CF9AE}" pid="10" name="_ShortcutUniqueId">
    <vt:lpwstr/>
  </property>
  <property fmtid="{D5CDD505-2E9C-101B-9397-08002B2CF9AE}" pid="11" name="_ShortcutSiteId">
    <vt:lpwstr/>
  </property>
  <property fmtid="{D5CDD505-2E9C-101B-9397-08002B2CF9AE}" pid="12" name="Created">
    <vt:filetime>2013-01-25T09:21:26Z</vt:filetime>
  </property>
  <property fmtid="{D5CDD505-2E9C-101B-9397-08002B2CF9AE}" pid="13" name="Health">
    <vt:lpwstr/>
  </property>
  <property fmtid="{D5CDD505-2E9C-101B-9397-08002B2CF9AE}" pid="14" name="Stakeholder">
    <vt:lpwstr/>
  </property>
  <property fmtid="{D5CDD505-2E9C-101B-9397-08002B2CF9AE}" pid="15" name="Vaccine">
    <vt:lpwstr/>
  </property>
  <property fmtid="{D5CDD505-2E9C-101B-9397-08002B2CF9AE}" pid="16" name="Depto">
    <vt:lpwstr>169;#Finance|70c92294-fade-490c-ae2b-2f46f3fe0636</vt:lpwstr>
  </property>
  <property fmtid="{D5CDD505-2E9C-101B-9397-08002B2CF9AE}" pid="17" name="International_x0020_Development">
    <vt:lpwstr/>
  </property>
  <property fmtid="{D5CDD505-2E9C-101B-9397-08002B2CF9AE}" pid="18" name="Modified">
    <vt:filetime>2016-04-07T14:36:37Z</vt:filetime>
  </property>
  <property fmtid="{D5CDD505-2E9C-101B-9397-08002B2CF9AE}" pid="19" name="Country">
    <vt:lpwstr/>
  </property>
  <property fmtid="{D5CDD505-2E9C-101B-9397-08002B2CF9AE}" pid="20" name="Governance">
    <vt:lpwstr/>
  </property>
  <property fmtid="{D5CDD505-2E9C-101B-9397-08002B2CF9AE}" pid="21" name="Editor">
    <vt:lpwstr>8;#;UserInfo</vt:lpwstr>
  </property>
  <property fmtid="{D5CDD505-2E9C-101B-9397-08002B2CF9AE}" pid="22" name="International Development">
    <vt:lpwstr/>
  </property>
  <property fmtid="{D5CDD505-2E9C-101B-9397-08002B2CF9AE}" pid="23" name="Health_x0020_System_x0020_Strengthening">
    <vt:lpwstr/>
  </property>
  <property fmtid="{D5CDD505-2E9C-101B-9397-08002B2CF9AE}" pid="24" name="Attendees">
    <vt:lpwstr/>
  </property>
  <property fmtid="{D5CDD505-2E9C-101B-9397-08002B2CF9AE}" pid="25" name="Programme and project management">
    <vt:lpwstr/>
  </property>
  <property fmtid="{D5CDD505-2E9C-101B-9397-08002B2CF9AE}" pid="26" name="Programme_x0020_and_x0020_project_x0020_management">
    <vt:lpwstr/>
  </property>
  <property fmtid="{D5CDD505-2E9C-101B-9397-08002B2CF9AE}" pid="27" name="_ShortcutUrl">
    <vt:lpwstr/>
  </property>
  <property fmtid="{D5CDD505-2E9C-101B-9397-08002B2CF9AE}" pid="28" name="_dlc_DocIdItemGuid">
    <vt:lpwstr>dd0280ea-bf0e-467e-bbcc-9f1b344523cb</vt:lpwstr>
  </property>
  <property fmtid="{D5CDD505-2E9C-101B-9397-08002B2CF9AE}" pid="29" name="e37ceaa0d61b4bfeb3c21883d9680a10">
    <vt:lpwstr>Finance|70c92294-fade-490c-ae2b-2f46f3fe0636</vt:lpwstr>
  </property>
  <property fmtid="{D5CDD505-2E9C-101B-9397-08002B2CF9AE}" pid="30" name="e47ceaa0d61b4bfeb3c21883d9680a10">
    <vt:lpwstr/>
  </property>
  <property fmtid="{D5CDD505-2E9C-101B-9397-08002B2CF9AE}" pid="31" name="e57ceaa0d61b4bfeb3c21883d9680a10">
    <vt:lpwstr/>
  </property>
  <property fmtid="{D5CDD505-2E9C-101B-9397-08002B2CF9AE}" pid="32" name="TaxCatchAll">
    <vt:lpwstr>169;#Finance|70c92294-fade-490c-ae2b-2f46f3fe0636</vt:lpwstr>
  </property>
  <property fmtid="{D5CDD505-2E9C-101B-9397-08002B2CF9AE}" pid="33" name="i4a50af2c0e64ae9b81ffeca8af7ed0f">
    <vt:lpwstr/>
  </property>
  <property fmtid="{D5CDD505-2E9C-101B-9397-08002B2CF9AE}" pid="34" name="e77ceaa0d61b4bfeb3c21883d9680a10">
    <vt:lpwstr/>
  </property>
  <property fmtid="{D5CDD505-2E9C-101B-9397-08002B2CF9AE}" pid="35" name="_dlc_DocId">
    <vt:lpwstr>GAVI-2091783149-172732</vt:lpwstr>
  </property>
  <property fmtid="{D5CDD505-2E9C-101B-9397-08002B2CF9AE}" pid="36" name="_dlc_DocIdUrl">
    <vt:lpwstr>https://gavinet.sharepoint.com/teams/RMP/_layouts/15/DocIdRedir.aspx?ID=GAVI-2091783149-172732, GAVI-2091783149-172732</vt:lpwstr>
  </property>
  <property fmtid="{D5CDD505-2E9C-101B-9397-08002B2CF9AE}" pid="37" name="EktContentLanguage">
    <vt:i4>2057</vt:i4>
  </property>
  <property fmtid="{D5CDD505-2E9C-101B-9397-08002B2CF9AE}" pid="38" name="EktQuickLink">
    <vt:lpwstr>DownloadAsset.aspx?id=2147512777</vt:lpwstr>
  </property>
  <property fmtid="{D5CDD505-2E9C-101B-9397-08002B2CF9AE}" pid="39" name="EktContentType">
    <vt:i4>101</vt:i4>
  </property>
  <property fmtid="{D5CDD505-2E9C-101B-9397-08002B2CF9AE}" pid="40" name="EktContentSubType">
    <vt:i4>0</vt:i4>
  </property>
  <property fmtid="{D5CDD505-2E9C-101B-9397-08002B2CF9AE}" pid="41" name="EktFolderName">
    <vt:lpwstr/>
  </property>
  <property fmtid="{D5CDD505-2E9C-101B-9397-08002B2CF9AE}" pid="42" name="EktCmsPath">
    <vt:lpwstr>&amp;lt;p&amp;gt;Cash Receipts 30 June 2016.&amp;lt;/p&amp;gt;</vt:lpwstr>
  </property>
  <property fmtid="{D5CDD505-2E9C-101B-9397-08002B2CF9AE}" pid="43" name="EktExpiryType">
    <vt:i4>1</vt:i4>
  </property>
  <property fmtid="{D5CDD505-2E9C-101B-9397-08002B2CF9AE}" pid="44" name="EktDateCreated">
    <vt:filetime>2016-08-22T03:36:34Z</vt:filetime>
  </property>
  <property fmtid="{D5CDD505-2E9C-101B-9397-08002B2CF9AE}" pid="45" name="EktDateModified">
    <vt:filetime>2016-08-22T03:37:29Z</vt:filetime>
  </property>
  <property fmtid="{D5CDD505-2E9C-101B-9397-08002B2CF9AE}" pid="46" name="EktTaxCategory">
    <vt:lpwstr> #eksep# \Website\Areas\Library\GAVI-documents\Funding\cr #eksep# </vt:lpwstr>
  </property>
  <property fmtid="{D5CDD505-2E9C-101B-9397-08002B2CF9AE}" pid="47" name="EktDisabledTaxCategory">
    <vt:lpwstr/>
  </property>
  <property fmtid="{D5CDD505-2E9C-101B-9397-08002B2CF9AE}" pid="48" name="EktCmsSize">
    <vt:i4>94208</vt:i4>
  </property>
  <property fmtid="{D5CDD505-2E9C-101B-9397-08002B2CF9AE}" pid="49" name="EktSearchable">
    <vt:i4>1</vt:i4>
  </property>
  <property fmtid="{D5CDD505-2E9C-101B-9397-08002B2CF9AE}" pid="50" name="EktEDescription">
    <vt:lpwstr>Summary &amp;lt;p&amp;gt;Cash Receipts 30 June 2016.&amp;lt;/p&amp;gt;</vt:lpwstr>
  </property>
  <property fmtid="{D5CDD505-2E9C-101B-9397-08002B2CF9AE}" pid="51" name="EktPublicationDate">
    <vt:filetime>2016-06-29T22:00:00Z</vt:filetime>
  </property>
  <property fmtid="{D5CDD505-2E9C-101B-9397-08002B2CF9AE}" pid="52" name="EktArchived">
    <vt:bool>false</vt:bool>
  </property>
  <property fmtid="{D5CDD505-2E9C-101B-9397-08002B2CF9AE}" pid="53" name="EktDate_Unknown">
    <vt:bool>false</vt:bool>
  </property>
  <property fmtid="{D5CDD505-2E9C-101B-9397-08002B2CF9AE}" pid="54" name="EktNoIndex">
    <vt:bool>false</vt:bool>
  </property>
  <property fmtid="{D5CDD505-2E9C-101B-9397-08002B2CF9AE}" pid="55" name="EktNoFollow">
    <vt:bool>false</vt:bool>
  </property>
  <property fmtid="{D5CDD505-2E9C-101B-9397-08002B2CF9AE}" pid="56" name="EktDisableBreadcrumb">
    <vt:bool>false</vt:bool>
  </property>
  <property fmtid="{D5CDD505-2E9C-101B-9397-08002B2CF9AE}" pid="57" name="EktAccelerateForMobile">
    <vt:bool>false</vt:bool>
  </property>
</Properties>
</file>